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2026\"/>
    </mc:Choice>
  </mc:AlternateContent>
  <xr:revisionPtr revIDLastSave="0" documentId="13_ncr:1_{D3180786-A8BC-4FBF-9146-359F37A3DC76}" xr6:coauthVersionLast="47" xr6:coauthVersionMax="47" xr10:uidLastSave="{00000000-0000-0000-0000-000000000000}"/>
  <bookViews>
    <workbookView xWindow="-120" yWindow="-120" windowWidth="38640" windowHeight="21120" tabRatio="457" xr2:uid="{00000000-000D-0000-FFFF-FFFF00000000}"/>
  </bookViews>
  <sheets>
    <sheet name="2024" sheetId="1" r:id="rId1"/>
    <sheet name="Lis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1" i="1" l="1"/>
  <c r="V21" i="1"/>
  <c r="T21" i="1"/>
  <c r="W20" i="1" l="1"/>
  <c r="V20" i="1"/>
  <c r="T20" i="1"/>
  <c r="W19" i="1" l="1"/>
  <c r="V19" i="1"/>
  <c r="W17" i="1"/>
  <c r="M19" i="1" l="1"/>
  <c r="V17" i="1" l="1"/>
  <c r="V16" i="1" l="1"/>
  <c r="V15" i="1" l="1"/>
  <c r="V13" i="1" l="1"/>
  <c r="T13" i="1"/>
  <c r="T12" i="1"/>
  <c r="V12" i="1" l="1"/>
  <c r="V11" i="1" l="1"/>
  <c r="V9" i="1" l="1"/>
  <c r="T9" i="1"/>
  <c r="V8" i="1" l="1"/>
  <c r="V7" i="1" l="1"/>
  <c r="T17" i="1" l="1"/>
  <c r="T16" i="1"/>
  <c r="T15" i="1" l="1"/>
  <c r="T11" i="1"/>
  <c r="T8" i="1"/>
  <c r="T7" i="1" l="1"/>
  <c r="W7" i="1" s="1"/>
  <c r="W16" i="1"/>
  <c r="W15" i="1"/>
  <c r="W12" i="1"/>
  <c r="W13" i="1"/>
  <c r="W11" i="1"/>
  <c r="W9" i="1"/>
  <c r="W8" i="1"/>
</calcChain>
</file>

<file path=xl/sharedStrings.xml><?xml version="1.0" encoding="utf-8"?>
<sst xmlns="http://schemas.openxmlformats.org/spreadsheetml/2006/main" count="159" uniqueCount="109">
  <si>
    <t>Objednávka</t>
  </si>
  <si>
    <t>Zákazník</t>
  </si>
  <si>
    <t>Dopravce</t>
  </si>
  <si>
    <t>Kod ceny</t>
  </si>
  <si>
    <t>Datum nakládky</t>
  </si>
  <si>
    <t>Nakládky</t>
  </si>
  <si>
    <t>Datum vykládky</t>
  </si>
  <si>
    <t>Stát</t>
  </si>
  <si>
    <t>PSČ</t>
  </si>
  <si>
    <t>Vykládky</t>
  </si>
  <si>
    <t>Objem</t>
  </si>
  <si>
    <t>Spediční cena</t>
  </si>
  <si>
    <t>Měna</t>
  </si>
  <si>
    <t>Dolní pásmo</t>
  </si>
  <si>
    <t>Horní pásmo</t>
  </si>
  <si>
    <t>Speditér</t>
  </si>
  <si>
    <t>Kurz k CZK</t>
  </si>
  <si>
    <t>Spediční cena v CZK</t>
  </si>
  <si>
    <t>Období</t>
  </si>
  <si>
    <t>Fakturační cena v CZK</t>
  </si>
  <si>
    <t>Profit v CZK</t>
  </si>
  <si>
    <t>765 02 Otrokovice, CZ</t>
  </si>
  <si>
    <t>DE</t>
  </si>
  <si>
    <t>EUR</t>
  </si>
  <si>
    <t>Continental Matador Rubber, s.r.o.</t>
  </si>
  <si>
    <t>Lukáš Uhlíř</t>
  </si>
  <si>
    <t>IBER - CARGO, spol. s r.o.</t>
  </si>
  <si>
    <t>ES</t>
  </si>
  <si>
    <t>Náhodný vzorek spedičních přeprav - kontrola ziskovosti</t>
  </si>
  <si>
    <t>BEST TRANSPORT, a.s.</t>
  </si>
  <si>
    <t>KRANIMEX, spol. s r. o.</t>
  </si>
  <si>
    <t>90046 Most pri Bratislave, SK</t>
  </si>
  <si>
    <t>22400 Ruma, RS</t>
  </si>
  <si>
    <t>Nenad Šurlan</t>
  </si>
  <si>
    <t>COES45</t>
  </si>
  <si>
    <t>45200 Illescas, ES</t>
  </si>
  <si>
    <t>SK</t>
  </si>
  <si>
    <t>GB</t>
  </si>
  <si>
    <t>Yokohama TWS Serbia doo</t>
  </si>
  <si>
    <t>Nikola Zajíčková Homolová</t>
  </si>
  <si>
    <t xml:space="preserve">Yokohama TWS Czech Republic a.s. </t>
  </si>
  <si>
    <t>77160 Chenoise, FR</t>
  </si>
  <si>
    <t>Zbigniew Choroš - EURO FAST</t>
  </si>
  <si>
    <t>CPFI01</t>
  </si>
  <si>
    <t>01900 Nurmijarvi, FI</t>
  </si>
  <si>
    <t>FI</t>
  </si>
  <si>
    <t>Vizocargo s.r.o.</t>
  </si>
  <si>
    <t>M2785</t>
  </si>
  <si>
    <t>CH</t>
  </si>
  <si>
    <t>4553 Subingen, CH</t>
  </si>
  <si>
    <t>RS</t>
  </si>
  <si>
    <t>Q1/2025</t>
  </si>
  <si>
    <t>Q2/2025</t>
  </si>
  <si>
    <t>Q3/2025</t>
  </si>
  <si>
    <t>Q4/2025</t>
  </si>
  <si>
    <t>ZA2500190</t>
  </si>
  <si>
    <t>CODE08</t>
  </si>
  <si>
    <t>08058 Zwickau, DE</t>
  </si>
  <si>
    <t>2025/01</t>
  </si>
  <si>
    <t>RU000</t>
  </si>
  <si>
    <t>ZA2500566</t>
  </si>
  <si>
    <t>BAJA DOO</t>
  </si>
  <si>
    <t>GL155EN</t>
  </si>
  <si>
    <t>2025/02</t>
  </si>
  <si>
    <t>Autodoprava Holub s..o.</t>
  </si>
  <si>
    <t>M0309</t>
  </si>
  <si>
    <t>68163 Mannheim, DE</t>
  </si>
  <si>
    <t>GL155EN Lydney, GB</t>
  </si>
  <si>
    <t>ZA2501210</t>
  </si>
  <si>
    <t>2025/03</t>
  </si>
  <si>
    <t>Ewals Cargo Care spol. s r. o.</t>
  </si>
  <si>
    <t>1740 Ternat, BE</t>
  </si>
  <si>
    <t>79517 Bánská Bystrica, SK</t>
  </si>
  <si>
    <t>2025/04</t>
  </si>
  <si>
    <t>ZA2502020</t>
  </si>
  <si>
    <t>01841 Dubnica nad Váhom, SK</t>
  </si>
  <si>
    <t>2025/05</t>
  </si>
  <si>
    <t>ZA2502605</t>
  </si>
  <si>
    <t>ZA2503094</t>
  </si>
  <si>
    <t>TERMIN PLUS DOO</t>
  </si>
  <si>
    <t>765 02 Otrokovice, CZ + 762 02 Zlín, CZ</t>
  </si>
  <si>
    <t>2025/06</t>
  </si>
  <si>
    <t>ZA2503740</t>
  </si>
  <si>
    <t>Trnavská NAD, a.s.</t>
  </si>
  <si>
    <t>90046</t>
  </si>
  <si>
    <t>2025/07</t>
  </si>
  <si>
    <t>765 02 Otrokovice</t>
  </si>
  <si>
    <t>2025/08</t>
  </si>
  <si>
    <t>ZA2503834</t>
  </si>
  <si>
    <t>ZA2504431</t>
  </si>
  <si>
    <t>15.9.2025 + 16.09.2025</t>
  </si>
  <si>
    <t>765 02 Otrokovice, CZ + 250 01 Brandýs nad Labem, CZ</t>
  </si>
  <si>
    <t>2025/09</t>
  </si>
  <si>
    <t>CONNY CZ s.r.o.</t>
  </si>
  <si>
    <t>AT</t>
  </si>
  <si>
    <t>4600</t>
  </si>
  <si>
    <t>Wels</t>
  </si>
  <si>
    <t>2025/11</t>
  </si>
  <si>
    <t>ZA2504675</t>
  </si>
  <si>
    <t>STD DONIVO a.s.</t>
  </si>
  <si>
    <t>ZA2505821</t>
  </si>
  <si>
    <t>CODE52</t>
  </si>
  <si>
    <t>Aachen</t>
  </si>
  <si>
    <t>2025/10</t>
  </si>
  <si>
    <t>ZA2506034</t>
  </si>
  <si>
    <t>NET trans d.o.o.</t>
  </si>
  <si>
    <t>102 00 Praha, Hostivař</t>
  </si>
  <si>
    <t>Ruma</t>
  </si>
  <si>
    <t>2025/12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</si>
</sst>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\ [$Kč-405]_-;\-* #,##0\ [$Kč-405]_-;_-* &quot;-&quot;??\ [$Kč-405]_-;_-@_-"/>
    <numFmt numFmtId="165" formatCode="_-* #,##0_-;\-* #,##0_-;_-* &quot;-&quot;??_-;_-@_-"/>
    <numFmt numFmtId="166" formatCode="_-&quot;€&quot;* #,##0_-;\-&quot;€&quot;* #,##0_-;_-&quot;€&quot;* &quot;-&quot;??_-;_-@_-"/>
    <numFmt numFmtId="167" formatCode="d\.m\.yyyy"/>
    <numFmt numFmtId="168" formatCode="#,##0\ &quot;Kč&quot;"/>
    <numFmt numFmtId="169" formatCode="#,##0.000\ &quot;Kč&quot;;\-#,##0.000\ &quot;Kč&quot;"/>
    <numFmt numFmtId="170" formatCode="#,##0.000\ &quot;Kč&quot;"/>
  </numFmts>
  <fonts count="13" x14ac:knownFonts="1">
    <font>
      <sz val="11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9"/>
      <name val="Calibri"/>
      <family val="2"/>
      <charset val="238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7D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4" borderId="0" applyNumberFormat="0" applyBorder="0" applyAlignment="0" applyProtection="0"/>
  </cellStyleXfs>
  <cellXfs count="46">
    <xf numFmtId="0" fontId="0" fillId="0" borderId="0" xfId="0"/>
    <xf numFmtId="0" fontId="4" fillId="0" borderId="0" xfId="0" applyFont="1"/>
    <xf numFmtId="0" fontId="5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166" fontId="0" fillId="0" borderId="0" xfId="0" applyNumberFormat="1"/>
    <xf numFmtId="165" fontId="0" fillId="0" borderId="0" xfId="0" applyNumberFormat="1"/>
    <xf numFmtId="43" fontId="0" fillId="0" borderId="0" xfId="0" applyNumberFormat="1"/>
    <xf numFmtId="0" fontId="6" fillId="5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166" fontId="1" fillId="3" borderId="1" xfId="0" applyNumberFormat="1" applyFont="1" applyFill="1" applyBorder="1" applyAlignment="1">
      <alignment horizontal="right" vertical="center" wrapText="1"/>
    </xf>
    <xf numFmtId="0" fontId="6" fillId="5" borderId="1" xfId="0" applyFont="1" applyFill="1" applyBorder="1" applyAlignment="1">
      <alignment horizontal="right" vertical="center" wrapText="1"/>
    </xf>
    <xf numFmtId="168" fontId="6" fillId="5" borderId="1" xfId="0" applyNumberFormat="1" applyFont="1" applyFill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166" fontId="6" fillId="5" borderId="1" xfId="0" applyNumberFormat="1" applyFont="1" applyFill="1" applyBorder="1" applyAlignment="1">
      <alignment horizontal="right" vertical="center" wrapText="1"/>
    </xf>
    <xf numFmtId="169" fontId="6" fillId="5" borderId="1" xfId="0" applyNumberFormat="1" applyFont="1" applyFill="1" applyBorder="1" applyAlignment="1">
      <alignment horizontal="right" vertical="center" wrapText="1"/>
    </xf>
    <xf numFmtId="0" fontId="6" fillId="5" borderId="7" xfId="0" applyFont="1" applyFill="1" applyBorder="1" applyAlignment="1">
      <alignment horizontal="left" vertical="center" wrapText="1"/>
    </xf>
    <xf numFmtId="0" fontId="6" fillId="5" borderId="7" xfId="0" applyFont="1" applyFill="1" applyBorder="1" applyAlignment="1">
      <alignment horizontal="right" vertical="center" wrapText="1"/>
    </xf>
    <xf numFmtId="164" fontId="1" fillId="3" borderId="7" xfId="0" applyNumberFormat="1" applyFont="1" applyFill="1" applyBorder="1" applyAlignment="1">
      <alignment horizontal="right" vertical="center" wrapText="1"/>
    </xf>
    <xf numFmtId="166" fontId="6" fillId="5" borderId="7" xfId="0" applyNumberFormat="1" applyFont="1" applyFill="1" applyBorder="1" applyAlignment="1">
      <alignment horizontal="right" vertical="center" wrapText="1"/>
    </xf>
    <xf numFmtId="168" fontId="6" fillId="5" borderId="7" xfId="0" applyNumberFormat="1" applyFont="1" applyFill="1" applyBorder="1" applyAlignment="1">
      <alignment horizontal="right" vertical="center" wrapText="1"/>
    </xf>
    <xf numFmtId="170" fontId="6" fillId="5" borderId="7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167" fontId="6" fillId="5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1" xfId="1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164" fontId="10" fillId="4" borderId="1" xfId="2" applyNumberFormat="1" applyFont="1" applyBorder="1" applyAlignment="1">
      <alignment horizontal="right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2" applyFont="1" applyFill="1" applyBorder="1" applyAlignment="1">
      <alignment horizontal="center" vertical="center" wrapText="1"/>
    </xf>
    <xf numFmtId="167" fontId="6" fillId="5" borderId="7" xfId="0" applyNumberFormat="1" applyFont="1" applyFill="1" applyBorder="1" applyAlignment="1">
      <alignment horizontal="center" vertical="center" wrapText="1"/>
    </xf>
    <xf numFmtId="49" fontId="6" fillId="5" borderId="7" xfId="0" applyNumberFormat="1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164" fontId="10" fillId="4" borderId="6" xfId="2" applyNumberFormat="1" applyFont="1" applyBorder="1" applyAlignment="1">
      <alignment horizontal="right" vertical="center" wrapText="1"/>
    </xf>
    <xf numFmtId="0" fontId="12" fillId="0" borderId="8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9" fillId="5" borderId="7" xfId="0" applyNumberFormat="1" applyFont="1" applyFill="1" applyBorder="1" applyAlignment="1">
      <alignment horizontal="center" vertical="center" wrapText="1"/>
    </xf>
  </cellXfs>
  <cellStyles count="3">
    <cellStyle name="Čárka" xfId="1" builtinId="3"/>
    <cellStyle name="Normální" xfId="0" builtinId="0"/>
    <cellStyle name="Správně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D21"/>
  <sheetViews>
    <sheetView showGridLines="0" tabSelected="1" zoomScaleNormal="100" workbookViewId="0">
      <selection activeCell="O29" sqref="O29"/>
    </sheetView>
  </sheetViews>
  <sheetFormatPr defaultRowHeight="15" outlineLevelCol="1" x14ac:dyDescent="0.25"/>
  <cols>
    <col min="2" max="2" width="13.85546875" customWidth="1"/>
    <col min="3" max="3" width="36.28515625" customWidth="1"/>
    <col min="4" max="4" width="25.140625" customWidth="1"/>
    <col min="6" max="6" width="14.85546875" customWidth="1"/>
    <col min="7" max="7" width="25" customWidth="1" outlineLevel="1"/>
    <col min="8" max="8" width="13.7109375" customWidth="1" outlineLevel="1"/>
    <col min="9" max="10" width="9.140625" customWidth="1" outlineLevel="1"/>
    <col min="11" max="11" width="33.5703125" customWidth="1" outlineLevel="1"/>
    <col min="13" max="13" width="10" bestFit="1" customWidth="1"/>
    <col min="15" max="17" width="9.140625" customWidth="1" outlineLevel="1"/>
    <col min="18" max="18" width="14.140625" customWidth="1" outlineLevel="1"/>
    <col min="19" max="19" width="9.140625" customWidth="1" outlineLevel="1"/>
    <col min="20" max="20" width="10.7109375" customWidth="1" outlineLevel="1"/>
    <col min="21" max="21" width="9.140625" style="4"/>
    <col min="22" max="23" width="10.7109375" bestFit="1" customWidth="1"/>
    <col min="27" max="27" width="9.42578125" bestFit="1" customWidth="1"/>
    <col min="30" max="30" width="9.42578125" bestFit="1" customWidth="1"/>
  </cols>
  <sheetData>
    <row r="2" spans="2:30" ht="21" x14ac:dyDescent="0.35">
      <c r="B2" s="2" t="s">
        <v>28</v>
      </c>
    </row>
    <row r="3" spans="2:30" ht="21" x14ac:dyDescent="0.35">
      <c r="B3" s="2"/>
    </row>
    <row r="4" spans="2:30" ht="15.75" thickBot="1" x14ac:dyDescent="0.3">
      <c r="B4" s="1" t="s">
        <v>51</v>
      </c>
    </row>
    <row r="5" spans="2:30" ht="15.75" thickBot="1" x14ac:dyDescent="0.3">
      <c r="B5" s="43" t="s">
        <v>0</v>
      </c>
      <c r="C5" s="42" t="s">
        <v>1</v>
      </c>
      <c r="D5" s="42" t="s">
        <v>2</v>
      </c>
      <c r="E5" s="42" t="s">
        <v>3</v>
      </c>
      <c r="F5" s="42" t="s">
        <v>4</v>
      </c>
      <c r="G5" s="42" t="s">
        <v>5</v>
      </c>
      <c r="H5" s="42" t="s">
        <v>6</v>
      </c>
      <c r="I5" s="42" t="s">
        <v>7</v>
      </c>
      <c r="J5" s="42" t="s">
        <v>8</v>
      </c>
      <c r="K5" s="42" t="s">
        <v>9</v>
      </c>
      <c r="L5" s="42" t="s">
        <v>10</v>
      </c>
      <c r="M5" s="42" t="s">
        <v>11</v>
      </c>
      <c r="N5" s="42" t="s">
        <v>12</v>
      </c>
      <c r="O5" s="42" t="s">
        <v>13</v>
      </c>
      <c r="P5" s="42" t="s">
        <v>14</v>
      </c>
      <c r="Q5" s="42" t="s">
        <v>12</v>
      </c>
      <c r="R5" s="42" t="s">
        <v>15</v>
      </c>
      <c r="S5" s="42" t="s">
        <v>16</v>
      </c>
      <c r="T5" s="42" t="s">
        <v>17</v>
      </c>
      <c r="U5" s="42" t="s">
        <v>18</v>
      </c>
      <c r="V5" s="42" t="s">
        <v>19</v>
      </c>
      <c r="W5" s="42" t="s">
        <v>20</v>
      </c>
    </row>
    <row r="6" spans="2:30" ht="15.75" thickBot="1" x14ac:dyDescent="0.3">
      <c r="B6" s="44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</row>
    <row r="7" spans="2:30" ht="28.5" customHeight="1" thickBot="1" x14ac:dyDescent="0.3">
      <c r="B7" s="31" t="s">
        <v>55</v>
      </c>
      <c r="C7" s="8" t="s">
        <v>24</v>
      </c>
      <c r="D7" s="9" t="s">
        <v>29</v>
      </c>
      <c r="E7" s="22" t="s">
        <v>56</v>
      </c>
      <c r="F7" s="25">
        <v>45674</v>
      </c>
      <c r="G7" s="8" t="s">
        <v>21</v>
      </c>
      <c r="H7" s="25">
        <v>45677</v>
      </c>
      <c r="I7" s="22" t="s">
        <v>22</v>
      </c>
      <c r="J7" s="22">
        <v>8058</v>
      </c>
      <c r="K7" s="8" t="s">
        <v>57</v>
      </c>
      <c r="L7" s="22">
        <v>100</v>
      </c>
      <c r="M7" s="27">
        <v>720</v>
      </c>
      <c r="N7" s="36" t="s">
        <v>23</v>
      </c>
      <c r="O7" s="10">
        <v>696</v>
      </c>
      <c r="P7" s="10">
        <v>757</v>
      </c>
      <c r="Q7" s="22" t="s">
        <v>23</v>
      </c>
      <c r="R7" s="9" t="s">
        <v>39</v>
      </c>
      <c r="S7" s="15">
        <v>25.175000000000001</v>
      </c>
      <c r="T7" s="12">
        <f>M7*S7</f>
        <v>18126</v>
      </c>
      <c r="U7" s="11" t="s">
        <v>58</v>
      </c>
      <c r="V7" s="12">
        <f>25.175*869.65</f>
        <v>21893.438750000001</v>
      </c>
      <c r="W7" s="29">
        <f>V7-T7</f>
        <v>3767.4387500000012</v>
      </c>
    </row>
    <row r="8" spans="2:30" ht="28.5" customHeight="1" thickBot="1" x14ac:dyDescent="0.3">
      <c r="B8" s="23" t="s">
        <v>60</v>
      </c>
      <c r="C8" s="8" t="s">
        <v>38</v>
      </c>
      <c r="D8" s="8" t="s">
        <v>61</v>
      </c>
      <c r="E8" s="23" t="s">
        <v>59</v>
      </c>
      <c r="F8" s="25">
        <v>45691</v>
      </c>
      <c r="G8" s="8" t="s">
        <v>32</v>
      </c>
      <c r="H8" s="25">
        <v>45695</v>
      </c>
      <c r="I8" s="23" t="s">
        <v>37</v>
      </c>
      <c r="J8" s="23" t="s">
        <v>62</v>
      </c>
      <c r="K8" s="8" t="s">
        <v>67</v>
      </c>
      <c r="L8" s="23">
        <v>100</v>
      </c>
      <c r="M8" s="28">
        <v>3400</v>
      </c>
      <c r="N8" s="23" t="s">
        <v>23</v>
      </c>
      <c r="O8" s="14">
        <v>3300</v>
      </c>
      <c r="P8" s="14">
        <v>3400</v>
      </c>
      <c r="Q8" s="23" t="s">
        <v>23</v>
      </c>
      <c r="R8" s="8" t="s">
        <v>33</v>
      </c>
      <c r="S8" s="15">
        <v>25.245000000000001</v>
      </c>
      <c r="T8" s="12">
        <f>M8*S8</f>
        <v>85833</v>
      </c>
      <c r="U8" s="11" t="s">
        <v>63</v>
      </c>
      <c r="V8" s="12">
        <f>25.245*4312</f>
        <v>108856.44</v>
      </c>
      <c r="W8" s="29">
        <f>V8-T8</f>
        <v>23023.440000000002</v>
      </c>
      <c r="Z8" s="7"/>
      <c r="AA8" s="3"/>
      <c r="AC8" s="6"/>
      <c r="AD8" s="3"/>
    </row>
    <row r="9" spans="2:30" ht="28.5" customHeight="1" thickBot="1" x14ac:dyDescent="0.3">
      <c r="B9" s="32" t="s">
        <v>68</v>
      </c>
      <c r="C9" s="8" t="s">
        <v>40</v>
      </c>
      <c r="D9" s="8" t="s">
        <v>64</v>
      </c>
      <c r="E9" s="23" t="s">
        <v>65</v>
      </c>
      <c r="F9" s="25">
        <v>45727</v>
      </c>
      <c r="G9" s="8" t="s">
        <v>21</v>
      </c>
      <c r="H9" s="25">
        <v>45729</v>
      </c>
      <c r="I9" s="23" t="s">
        <v>22</v>
      </c>
      <c r="J9" s="23">
        <v>68163</v>
      </c>
      <c r="K9" s="8" t="s">
        <v>66</v>
      </c>
      <c r="L9" s="23">
        <v>120</v>
      </c>
      <c r="M9" s="30">
        <v>1155</v>
      </c>
      <c r="N9" s="23" t="s">
        <v>23</v>
      </c>
      <c r="O9" s="14">
        <v>1120</v>
      </c>
      <c r="P9" s="14">
        <v>1170</v>
      </c>
      <c r="Q9" s="23" t="s">
        <v>23</v>
      </c>
      <c r="R9" s="9" t="s">
        <v>25</v>
      </c>
      <c r="S9" s="15">
        <v>25.1</v>
      </c>
      <c r="T9" s="12">
        <f>M9*S9</f>
        <v>28990.5</v>
      </c>
      <c r="U9" s="11" t="s">
        <v>69</v>
      </c>
      <c r="V9" s="13">
        <f>1281*25.1</f>
        <v>32153.100000000002</v>
      </c>
      <c r="W9" s="29">
        <f>V9-T9</f>
        <v>3162.6000000000022</v>
      </c>
    </row>
    <row r="10" spans="2:30" ht="28.5" customHeight="1" thickBot="1" x14ac:dyDescent="0.3">
      <c r="B10" s="1" t="s">
        <v>52</v>
      </c>
      <c r="I10" s="4"/>
      <c r="J10" s="4"/>
      <c r="L10" s="4"/>
      <c r="O10" s="5"/>
      <c r="P10" s="5"/>
      <c r="T10" s="3"/>
      <c r="V10" s="3"/>
      <c r="W10" s="3"/>
    </row>
    <row r="11" spans="2:30" ht="28.5" customHeight="1" thickBot="1" x14ac:dyDescent="0.3">
      <c r="B11" s="23" t="s">
        <v>74</v>
      </c>
      <c r="C11" s="8" t="s">
        <v>30</v>
      </c>
      <c r="D11" s="8" t="s">
        <v>70</v>
      </c>
      <c r="E11" s="23"/>
      <c r="F11" s="25">
        <v>45763</v>
      </c>
      <c r="G11" s="8" t="s">
        <v>71</v>
      </c>
      <c r="H11" s="25">
        <v>45769</v>
      </c>
      <c r="I11" s="23" t="s">
        <v>36</v>
      </c>
      <c r="J11" s="23">
        <v>79517</v>
      </c>
      <c r="K11" s="8" t="s">
        <v>72</v>
      </c>
      <c r="L11" s="23">
        <v>100</v>
      </c>
      <c r="M11" s="33">
        <v>1600</v>
      </c>
      <c r="N11" s="35" t="s">
        <v>23</v>
      </c>
      <c r="O11" s="14">
        <v>1400</v>
      </c>
      <c r="P11" s="14">
        <v>1700</v>
      </c>
      <c r="Q11" s="23" t="s">
        <v>23</v>
      </c>
      <c r="R11" s="8" t="s">
        <v>25</v>
      </c>
      <c r="S11" s="15">
        <v>24.97</v>
      </c>
      <c r="T11" s="12">
        <f>M11*S11</f>
        <v>39952</v>
      </c>
      <c r="U11" s="11" t="s">
        <v>73</v>
      </c>
      <c r="V11" s="13">
        <f>1880*24.97</f>
        <v>46943.6</v>
      </c>
      <c r="W11" s="29">
        <f>V11-T11</f>
        <v>6991.5999999999985</v>
      </c>
    </row>
    <row r="12" spans="2:30" ht="28.5" customHeight="1" thickBot="1" x14ac:dyDescent="0.3">
      <c r="B12" s="23" t="s">
        <v>77</v>
      </c>
      <c r="C12" s="8" t="s">
        <v>24</v>
      </c>
      <c r="D12" s="8" t="s">
        <v>42</v>
      </c>
      <c r="E12" s="23" t="s">
        <v>43</v>
      </c>
      <c r="F12" s="25">
        <v>45799</v>
      </c>
      <c r="G12" s="8" t="s">
        <v>75</v>
      </c>
      <c r="H12" s="25">
        <v>45803</v>
      </c>
      <c r="I12" s="23" t="s">
        <v>45</v>
      </c>
      <c r="J12" s="23">
        <v>1900</v>
      </c>
      <c r="K12" s="8" t="s">
        <v>44</v>
      </c>
      <c r="L12" s="23">
        <v>100</v>
      </c>
      <c r="M12" s="34">
        <v>2400</v>
      </c>
      <c r="N12" s="8" t="s">
        <v>23</v>
      </c>
      <c r="O12" s="14">
        <v>2401</v>
      </c>
      <c r="P12" s="14">
        <v>2611</v>
      </c>
      <c r="Q12" s="23" t="s">
        <v>23</v>
      </c>
      <c r="R12" s="8" t="s">
        <v>39</v>
      </c>
      <c r="S12" s="15">
        <v>24.92</v>
      </c>
      <c r="T12" s="12">
        <f>M12*S12</f>
        <v>59808.000000000007</v>
      </c>
      <c r="U12" s="11" t="s">
        <v>76</v>
      </c>
      <c r="V12" s="13">
        <f>24.92*2988.22</f>
        <v>74466.4424</v>
      </c>
      <c r="W12" s="29">
        <f t="shared" ref="W12:W13" si="0">V12-T12</f>
        <v>14658.442399999993</v>
      </c>
    </row>
    <row r="13" spans="2:30" ht="28.5" customHeight="1" thickBot="1" x14ac:dyDescent="0.3">
      <c r="B13" s="23" t="s">
        <v>78</v>
      </c>
      <c r="C13" s="8" t="s">
        <v>38</v>
      </c>
      <c r="D13" s="8" t="s">
        <v>79</v>
      </c>
      <c r="E13" s="23" t="s">
        <v>59</v>
      </c>
      <c r="F13" s="25">
        <v>45825</v>
      </c>
      <c r="G13" s="8" t="s">
        <v>80</v>
      </c>
      <c r="H13" s="25">
        <v>45468</v>
      </c>
      <c r="I13" s="23" t="s">
        <v>50</v>
      </c>
      <c r="J13" s="23">
        <v>22400</v>
      </c>
      <c r="K13" s="8" t="s">
        <v>32</v>
      </c>
      <c r="L13" s="23">
        <v>90</v>
      </c>
      <c r="M13" s="34">
        <v>1150</v>
      </c>
      <c r="N13" s="8" t="s">
        <v>23</v>
      </c>
      <c r="O13" s="14">
        <v>1100</v>
      </c>
      <c r="P13" s="14">
        <v>1150</v>
      </c>
      <c r="Q13" s="23" t="s">
        <v>23</v>
      </c>
      <c r="R13" s="8" t="s">
        <v>33</v>
      </c>
      <c r="S13" s="15">
        <v>24.91</v>
      </c>
      <c r="T13" s="12">
        <f>M13*S13</f>
        <v>28646.5</v>
      </c>
      <c r="U13" s="11" t="s">
        <v>81</v>
      </c>
      <c r="V13" s="13">
        <f>24.91*1458</f>
        <v>36318.78</v>
      </c>
      <c r="W13" s="29">
        <f t="shared" si="0"/>
        <v>7672.2799999999988</v>
      </c>
    </row>
    <row r="14" spans="2:30" ht="28.5" customHeight="1" thickBot="1" x14ac:dyDescent="0.3">
      <c r="B14" s="1" t="s">
        <v>53</v>
      </c>
      <c r="I14" s="4"/>
      <c r="J14" s="4"/>
      <c r="L14" s="4"/>
      <c r="M14" s="26"/>
      <c r="O14" s="5"/>
      <c r="P14" s="5"/>
      <c r="T14" s="3"/>
      <c r="V14" s="3"/>
      <c r="W14" s="3"/>
    </row>
    <row r="15" spans="2:30" ht="28.5" customHeight="1" thickBot="1" x14ac:dyDescent="0.3">
      <c r="B15" s="24" t="s">
        <v>82</v>
      </c>
      <c r="C15" s="8" t="s">
        <v>30</v>
      </c>
      <c r="D15" s="16" t="s">
        <v>83</v>
      </c>
      <c r="E15" s="24"/>
      <c r="F15" s="37">
        <v>45868</v>
      </c>
      <c r="G15" s="16" t="s">
        <v>41</v>
      </c>
      <c r="H15" s="37">
        <v>45873</v>
      </c>
      <c r="I15" s="24" t="s">
        <v>36</v>
      </c>
      <c r="J15" s="38" t="s">
        <v>84</v>
      </c>
      <c r="K15" s="16" t="s">
        <v>31</v>
      </c>
      <c r="L15" s="24">
        <v>100</v>
      </c>
      <c r="M15" s="39">
        <v>1350</v>
      </c>
      <c r="N15" s="24" t="s">
        <v>23</v>
      </c>
      <c r="O15" s="19">
        <v>1300</v>
      </c>
      <c r="P15" s="19">
        <v>1500</v>
      </c>
      <c r="Q15" s="24" t="s">
        <v>23</v>
      </c>
      <c r="R15" s="16" t="s">
        <v>25</v>
      </c>
      <c r="S15" s="21">
        <v>24.068999999999999</v>
      </c>
      <c r="T15" s="20">
        <f>M15*S15</f>
        <v>32493.149999999998</v>
      </c>
      <c r="U15" s="17" t="s">
        <v>85</v>
      </c>
      <c r="V15" s="18">
        <f>24.069*1720</f>
        <v>41398.68</v>
      </c>
      <c r="W15" s="40">
        <f>V15-T15</f>
        <v>8905.5300000000025</v>
      </c>
    </row>
    <row r="16" spans="2:30" ht="28.5" customHeight="1" thickBot="1" x14ac:dyDescent="0.3">
      <c r="B16" s="24" t="s">
        <v>88</v>
      </c>
      <c r="C16" s="8" t="s">
        <v>24</v>
      </c>
      <c r="D16" s="16" t="s">
        <v>26</v>
      </c>
      <c r="E16" s="24" t="s">
        <v>34</v>
      </c>
      <c r="F16" s="37">
        <v>45875</v>
      </c>
      <c r="G16" s="16" t="s">
        <v>86</v>
      </c>
      <c r="H16" s="37">
        <v>45880</v>
      </c>
      <c r="I16" s="24" t="s">
        <v>27</v>
      </c>
      <c r="J16" s="24">
        <v>45200</v>
      </c>
      <c r="K16" s="8" t="s">
        <v>35</v>
      </c>
      <c r="L16" s="24">
        <v>100</v>
      </c>
      <c r="M16" s="39">
        <v>3062</v>
      </c>
      <c r="N16" s="24" t="s">
        <v>23</v>
      </c>
      <c r="O16" s="19">
        <v>2797</v>
      </c>
      <c r="P16" s="19">
        <v>3112</v>
      </c>
      <c r="Q16" s="24" t="s">
        <v>23</v>
      </c>
      <c r="R16" s="16" t="s">
        <v>39</v>
      </c>
      <c r="S16" s="21">
        <v>24.69</v>
      </c>
      <c r="T16" s="20">
        <f>M16*S16</f>
        <v>75600.78</v>
      </c>
      <c r="U16" s="17" t="s">
        <v>87</v>
      </c>
      <c r="V16" s="18">
        <f>24.69*3496.15</f>
        <v>86319.943500000008</v>
      </c>
      <c r="W16" s="40">
        <f t="shared" ref="W16:W17" si="1">V16-T16</f>
        <v>10719.16350000001</v>
      </c>
    </row>
    <row r="17" spans="2:23" ht="28.5" customHeight="1" thickBot="1" x14ac:dyDescent="0.3">
      <c r="B17" s="24" t="s">
        <v>89</v>
      </c>
      <c r="C17" s="16" t="s">
        <v>40</v>
      </c>
      <c r="D17" s="16" t="s">
        <v>46</v>
      </c>
      <c r="E17" s="24" t="s">
        <v>47</v>
      </c>
      <c r="F17" s="37" t="s">
        <v>90</v>
      </c>
      <c r="G17" s="16" t="s">
        <v>91</v>
      </c>
      <c r="H17" s="37">
        <v>45917</v>
      </c>
      <c r="I17" s="24" t="s">
        <v>48</v>
      </c>
      <c r="J17" s="24">
        <v>4553</v>
      </c>
      <c r="K17" s="16" t="s">
        <v>49</v>
      </c>
      <c r="L17" s="24">
        <v>90</v>
      </c>
      <c r="M17" s="39">
        <v>2050</v>
      </c>
      <c r="N17" s="24" t="s">
        <v>23</v>
      </c>
      <c r="O17" s="19">
        <v>1910</v>
      </c>
      <c r="P17" s="19">
        <v>2010</v>
      </c>
      <c r="Q17" s="24" t="s">
        <v>23</v>
      </c>
      <c r="R17" s="16" t="s">
        <v>25</v>
      </c>
      <c r="S17" s="21">
        <v>24.44</v>
      </c>
      <c r="T17" s="20">
        <f>M17*S17</f>
        <v>50102</v>
      </c>
      <c r="U17" s="17" t="s">
        <v>92</v>
      </c>
      <c r="V17" s="18">
        <f>24.44*2720</f>
        <v>66476.800000000003</v>
      </c>
      <c r="W17" s="40">
        <f>V17-T17</f>
        <v>16374.800000000003</v>
      </c>
    </row>
    <row r="18" spans="2:23" ht="28.5" customHeight="1" thickBot="1" x14ac:dyDescent="0.3">
      <c r="B18" s="1" t="s">
        <v>54</v>
      </c>
      <c r="I18" s="4"/>
      <c r="J18" s="4"/>
      <c r="L18" s="4"/>
      <c r="O18" s="5"/>
      <c r="P18" s="5"/>
      <c r="T18" s="3"/>
      <c r="V18" s="3"/>
      <c r="W18" s="3"/>
    </row>
    <row r="19" spans="2:23" ht="28.5" customHeight="1" thickBot="1" x14ac:dyDescent="0.3">
      <c r="B19" s="24" t="s">
        <v>98</v>
      </c>
      <c r="C19" s="16" t="s">
        <v>40</v>
      </c>
      <c r="D19" s="16" t="s">
        <v>93</v>
      </c>
      <c r="E19" s="24"/>
      <c r="F19" s="37">
        <v>45950</v>
      </c>
      <c r="G19" s="16" t="s">
        <v>86</v>
      </c>
      <c r="H19" s="37">
        <v>45950</v>
      </c>
      <c r="I19" s="24" t="s">
        <v>94</v>
      </c>
      <c r="J19" s="38" t="s">
        <v>95</v>
      </c>
      <c r="K19" s="16" t="s">
        <v>96</v>
      </c>
      <c r="L19" s="24">
        <v>90</v>
      </c>
      <c r="M19" s="45">
        <f>19000/24.295</f>
        <v>782.05392055978587</v>
      </c>
      <c r="N19" s="24" t="s">
        <v>23</v>
      </c>
      <c r="O19" s="19">
        <v>690</v>
      </c>
      <c r="P19" s="19">
        <v>790</v>
      </c>
      <c r="Q19" s="24" t="s">
        <v>23</v>
      </c>
      <c r="R19" s="16" t="s">
        <v>25</v>
      </c>
      <c r="S19" s="21">
        <v>24.295000000000002</v>
      </c>
      <c r="T19" s="20">
        <v>19000</v>
      </c>
      <c r="U19" s="17" t="s">
        <v>103</v>
      </c>
      <c r="V19" s="18">
        <f>1140*24.295</f>
        <v>27696.300000000003</v>
      </c>
      <c r="W19" s="40">
        <f>V19-T19</f>
        <v>8696.3000000000029</v>
      </c>
    </row>
    <row r="20" spans="2:23" ht="28.5" customHeight="1" thickBot="1" x14ac:dyDescent="0.3">
      <c r="B20" s="24" t="s">
        <v>100</v>
      </c>
      <c r="C20" s="8" t="s">
        <v>24</v>
      </c>
      <c r="D20" s="41" t="s">
        <v>99</v>
      </c>
      <c r="E20" s="24" t="s">
        <v>101</v>
      </c>
      <c r="F20" s="37">
        <v>45989</v>
      </c>
      <c r="G20" s="16" t="s">
        <v>86</v>
      </c>
      <c r="H20" s="37">
        <v>45992</v>
      </c>
      <c r="I20" s="24" t="s">
        <v>22</v>
      </c>
      <c r="J20" s="24">
        <v>52072</v>
      </c>
      <c r="K20" s="8" t="s">
        <v>102</v>
      </c>
      <c r="L20" s="24">
        <v>120</v>
      </c>
      <c r="M20" s="39">
        <v>1620</v>
      </c>
      <c r="N20" s="24" t="s">
        <v>23</v>
      </c>
      <c r="O20" s="19">
        <v>1450</v>
      </c>
      <c r="P20" s="19">
        <v>1577</v>
      </c>
      <c r="Q20" s="24" t="s">
        <v>23</v>
      </c>
      <c r="R20" s="16" t="s">
        <v>39</v>
      </c>
      <c r="S20" s="21">
        <v>24.34</v>
      </c>
      <c r="T20" s="20">
        <f>1620*24.4</f>
        <v>39528</v>
      </c>
      <c r="U20" s="17" t="s">
        <v>97</v>
      </c>
      <c r="V20" s="18">
        <f>1912.43*24.34</f>
        <v>46548.546200000004</v>
      </c>
      <c r="W20" s="40">
        <f>V20-T20</f>
        <v>7020.5462000000043</v>
      </c>
    </row>
    <row r="21" spans="2:23" ht="28.5" customHeight="1" thickBot="1" x14ac:dyDescent="0.3">
      <c r="B21" s="24" t="s">
        <v>104</v>
      </c>
      <c r="C21" s="8" t="s">
        <v>38</v>
      </c>
      <c r="D21" s="16" t="s">
        <v>105</v>
      </c>
      <c r="E21" s="24"/>
      <c r="F21" s="37">
        <v>46003</v>
      </c>
      <c r="G21" s="16" t="s">
        <v>106</v>
      </c>
      <c r="H21" s="37">
        <v>46006</v>
      </c>
      <c r="I21" s="24" t="s">
        <v>50</v>
      </c>
      <c r="J21" s="24">
        <v>22400</v>
      </c>
      <c r="K21" s="16" t="s">
        <v>107</v>
      </c>
      <c r="L21" s="24">
        <v>90</v>
      </c>
      <c r="M21" s="39">
        <v>1600</v>
      </c>
      <c r="N21" s="24" t="s">
        <v>23</v>
      </c>
      <c r="O21" s="19">
        <v>1500</v>
      </c>
      <c r="P21" s="19">
        <v>1700</v>
      </c>
      <c r="Q21" s="24" t="s">
        <v>23</v>
      </c>
      <c r="R21" s="8" t="s">
        <v>33</v>
      </c>
      <c r="S21" s="21">
        <v>24.19</v>
      </c>
      <c r="T21" s="20">
        <f>24.19*1600</f>
        <v>38704</v>
      </c>
      <c r="U21" s="17" t="s">
        <v>108</v>
      </c>
      <c r="V21" s="18">
        <f>1890*24.19</f>
        <v>45719.100000000006</v>
      </c>
      <c r="W21" s="40">
        <f>V21-T21</f>
        <v>7015.1000000000058</v>
      </c>
    </row>
  </sheetData>
  <mergeCells count="22">
    <mergeCell ref="M5:M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W5:W6"/>
    <mergeCell ref="N5:N6"/>
    <mergeCell ref="O5:O6"/>
    <mergeCell ref="P5:P6"/>
    <mergeCell ref="Q5:Q6"/>
    <mergeCell ref="R5:R6"/>
    <mergeCell ref="S5:S6"/>
    <mergeCell ref="T5:T6"/>
    <mergeCell ref="U5:U6"/>
    <mergeCell ref="V5:V6"/>
  </mergeCells>
  <pageMargins left="0.70866141732283472" right="0.70866141732283472" top="0.78740157480314965" bottom="0.78740157480314965" header="0.31496062992125984" footer="0.31496062992125984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2024</vt:lpstr>
      <vt:lpstr>List2</vt:lpstr>
    </vt:vector>
  </TitlesOfParts>
  <Company>AGTransport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Šrom</dc:creator>
  <cp:lastModifiedBy>Juračková Barbora | AG TRANSPORT, s.r.o.</cp:lastModifiedBy>
  <cp:lastPrinted>2021-10-18T11:27:10Z</cp:lastPrinted>
  <dcterms:created xsi:type="dcterms:W3CDTF">2019-10-09T08:22:26Z</dcterms:created>
  <dcterms:modified xsi:type="dcterms:W3CDTF">2026-02-27T08:10:51Z</dcterms:modified>
</cp:coreProperties>
</file>