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smidova\Desktop\ISO 2025 AV\"/>
    </mc:Choice>
  </mc:AlternateContent>
  <xr:revisionPtr revIDLastSave="0" documentId="13_ncr:1_{A1CE767A-C00A-4643-B957-5BF59A2CEA60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data" sheetId="2" r:id="rId1"/>
    <sheet name="Voda spotreba" sheetId="3" r:id="rId2"/>
    <sheet name="Mesicni spotreba" sheetId="1" r:id="rId3"/>
  </sheets>
  <definedNames>
    <definedName name="_xlnm.Print_Area" localSheetId="1">'Voda spotreba'!$A$1:$N$69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L23" i="2"/>
  <c r="O22" i="2"/>
  <c r="P22" i="2" s="1"/>
  <c r="O23" i="2"/>
  <c r="P23" i="2" s="1"/>
  <c r="Q22" i="2"/>
  <c r="Q23" i="2"/>
  <c r="L19" i="2"/>
  <c r="P19" i="2"/>
  <c r="Q19" i="2"/>
  <c r="L20" i="2"/>
  <c r="L21" i="2"/>
  <c r="O20" i="2"/>
  <c r="P20" i="2" s="1"/>
  <c r="O21" i="2"/>
  <c r="P21" i="2" s="1"/>
  <c r="Q20" i="2"/>
  <c r="Q21" i="2"/>
  <c r="L16" i="2"/>
  <c r="L17" i="2"/>
  <c r="L18" i="2"/>
  <c r="L15" i="2"/>
  <c r="O15" i="2"/>
  <c r="P15" i="2" s="1"/>
  <c r="Q15" i="2"/>
  <c r="O16" i="2"/>
  <c r="P16" i="2" s="1"/>
  <c r="O17" i="2"/>
  <c r="P17" i="2" s="1"/>
  <c r="O18" i="2"/>
  <c r="P18" i="2" s="1"/>
  <c r="Q16" i="2"/>
  <c r="Q17" i="2"/>
  <c r="Q18" i="2"/>
  <c r="Q2" i="2"/>
  <c r="Q3" i="2"/>
  <c r="Q4" i="2"/>
  <c r="Q5" i="2"/>
  <c r="Q6" i="2"/>
  <c r="Q7" i="2"/>
  <c r="Q8" i="2"/>
  <c r="Q9" i="2"/>
  <c r="Q10" i="2"/>
  <c r="Q11" i="2"/>
  <c r="Q12" i="2"/>
  <c r="Q13" i="2"/>
  <c r="Q14" i="2"/>
  <c r="O12" i="2"/>
  <c r="P12" i="2" s="1"/>
  <c r="O2" i="2"/>
  <c r="P2" i="2" s="1"/>
  <c r="O3" i="2"/>
  <c r="P3" i="2" s="1"/>
  <c r="O4" i="2"/>
  <c r="P4" i="2" s="1"/>
  <c r="O5" i="2"/>
  <c r="P5" i="2" s="1"/>
  <c r="O6" i="2"/>
  <c r="P6" i="2" s="1"/>
  <c r="O7" i="2"/>
  <c r="P7" i="2" s="1"/>
  <c r="O8" i="2"/>
  <c r="P8" i="2" s="1"/>
  <c r="O9" i="2"/>
  <c r="P9" i="2" s="1"/>
  <c r="O10" i="2"/>
  <c r="P10" i="2" s="1"/>
  <c r="O11" i="2"/>
  <c r="P11" i="2" s="1"/>
  <c r="O13" i="2"/>
  <c r="P13" i="2" s="1"/>
  <c r="O14" i="2"/>
  <c r="P14" i="2" s="1"/>
  <c r="N3" i="3"/>
  <c r="M2" i="2"/>
  <c r="M6" i="1"/>
  <c r="M9" i="1"/>
  <c r="N12" i="1"/>
  <c r="N19" i="1"/>
  <c r="N21" i="1"/>
  <c r="G22" i="1"/>
  <c r="H22" i="1"/>
  <c r="K22" i="1"/>
  <c r="N25" i="1"/>
  <c r="N27" i="1"/>
  <c r="G28" i="1"/>
  <c r="H28" i="1"/>
  <c r="K28" i="1"/>
  <c r="O3" i="1"/>
</calcChain>
</file>

<file path=xl/sharedStrings.xml><?xml version="1.0" encoding="utf-8"?>
<sst xmlns="http://schemas.openxmlformats.org/spreadsheetml/2006/main" count="229" uniqueCount="76">
  <si>
    <t>Řada</t>
  </si>
  <si>
    <t>Poř.č.</t>
  </si>
  <si>
    <t>Č. org.</t>
  </si>
  <si>
    <t>Dodavatelská faktura</t>
  </si>
  <si>
    <t>700</t>
  </si>
  <si>
    <t>Slovácké vodárny a kanalizace, a.s.</t>
  </si>
  <si>
    <t>2019200012475</t>
  </si>
  <si>
    <t>vodné   22.11.2018 -  31.12.2018</t>
  </si>
  <si>
    <t>vodné  1.1.2019 -  23.5.2019</t>
  </si>
  <si>
    <t>9200036683</t>
  </si>
  <si>
    <t>vodné   24.5.2019 - 21.11.2019</t>
  </si>
  <si>
    <t>200025008</t>
  </si>
  <si>
    <t>vodné   22.11.2019 - 31.12.2019</t>
  </si>
  <si>
    <t>vodné   1.1.2020 - 28.5.2020</t>
  </si>
  <si>
    <t>vodné   29.5.2020 - 3.8.2020</t>
  </si>
  <si>
    <t>200037330</t>
  </si>
  <si>
    <t>vodné   4.8.2020 - 24.11.2020</t>
  </si>
  <si>
    <t>1200012100</t>
  </si>
  <si>
    <t>vodné   25.11.2020 - 31.12.2020</t>
  </si>
  <si>
    <t>vodné   1.1.2021 - 19.5.2021</t>
  </si>
  <si>
    <t>1200037079</t>
  </si>
  <si>
    <t>vodné   20.5.2021 - 23.11.2021</t>
  </si>
  <si>
    <t>AG TRANSPORT s.r.o. - Spotřeba vody pro roky 2019-2021</t>
  </si>
  <si>
    <t>AG TRANSPORT s.r.o. - Total water consumption for years 2019-2021</t>
  </si>
  <si>
    <t>Date</t>
  </si>
  <si>
    <t>Name</t>
  </si>
  <si>
    <t>GROSS Price</t>
  </si>
  <si>
    <t>NET Price</t>
  </si>
  <si>
    <t>Tax - DPH</t>
  </si>
  <si>
    <t>10 %</t>
  </si>
  <si>
    <t>15 %</t>
  </si>
  <si>
    <t>2019 NET Price</t>
  </si>
  <si>
    <t>2020 NET Price</t>
  </si>
  <si>
    <t>2021 NET Price until 23.11.2021</t>
  </si>
  <si>
    <t>Comment</t>
  </si>
  <si>
    <t>Consumption in m³</t>
  </si>
  <si>
    <t>Price per unit</t>
  </si>
  <si>
    <t>Total Price</t>
  </si>
  <si>
    <t>Date:</t>
  </si>
  <si>
    <t>Price per period</t>
  </si>
  <si>
    <t>Sum of Consumption in m³</t>
  </si>
  <si>
    <t>Average of Price per unit</t>
  </si>
  <si>
    <t>Sum of Price per period</t>
  </si>
  <si>
    <t>vodné 01.01.2022 - 11.05.2022</t>
  </si>
  <si>
    <t>vodné 12.05.2022 - 24.11.2022</t>
  </si>
  <si>
    <t>vodné   29.5.2020 - 03.08.2020</t>
  </si>
  <si>
    <t>vodné  22.11.2018 - 31.12.2018</t>
  </si>
  <si>
    <t>vodné  1.1.2019 - 23.5.2019</t>
  </si>
  <si>
    <t>End of period</t>
  </si>
  <si>
    <t>Start of period</t>
  </si>
  <si>
    <t>Year period</t>
  </si>
  <si>
    <t>Year invoiced</t>
  </si>
  <si>
    <t>Edited:</t>
  </si>
  <si>
    <t>MSc. Adam Váš</t>
  </si>
  <si>
    <t>3200005192</t>
  </si>
  <si>
    <t>3200011740</t>
  </si>
  <si>
    <t>3200038973</t>
  </si>
  <si>
    <t>10</t>
  </si>
  <si>
    <t>vodné   25.2.2023 - 9.5.2023</t>
  </si>
  <si>
    <t>vodné   10.5.2023 - 23.11.2023</t>
  </si>
  <si>
    <t>vodné   25.11.2022 - 31.12.2022</t>
  </si>
  <si>
    <t>vodné  01.01.2023 - 24.2.2023</t>
  </si>
  <si>
    <t>4200011763</t>
  </si>
  <si>
    <t>12</t>
  </si>
  <si>
    <t>vodné   24.11.2023 - 14.5.2024</t>
  </si>
  <si>
    <t>4200037906</t>
  </si>
  <si>
    <t>vodné   15.5.2024 - 22.11.2024</t>
  </si>
  <si>
    <t>vodné 24.11.2021  - 30.12.2021</t>
  </si>
  <si>
    <t>5200011700</t>
  </si>
  <si>
    <t>5200038349</t>
  </si>
  <si>
    <t>vodné   23.11.2024 - 14.5.2025</t>
  </si>
  <si>
    <t>vodné  15.5.2025 - 20.11.2025</t>
  </si>
  <si>
    <t>Popisky řádků</t>
  </si>
  <si>
    <t>Celkový součet</t>
  </si>
  <si>
    <t>AG TRANSPORT s.r.o. - Spotřeba vody pro roky 2019-2025</t>
  </si>
  <si>
    <t>AG TRANSPORT s.r.o. - Total water consumption for years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</si>
</sst>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000000"/>
    <numFmt numFmtId="165" formatCode="_-* #,##0\ &quot;Kč&quot;_-;\-* #,##0\ &quot;Kč&quot;_-;_-* &quot;-&quot;??\ &quot;Kč&quot;_-;_-@_-"/>
    <numFmt numFmtId="166" formatCode="_-* #,##0.00\ [$Kč-405]_-;\-* #,##0.00\ [$Kč-405]_-;_-* &quot;-&quot;??\ [$Kč-405]_-;_-@_-"/>
    <numFmt numFmtId="167" formatCode="_-* #,##0\ [$Kč-405]_-;\-* #,##0\ [$Kč-405]_-;_-* &quot;-&quot;??\ [$Kč-405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4"/>
      <color rgb="FF444444"/>
      <name val="Helvetica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6" fillId="0" borderId="0" xfId="1"/>
    <xf numFmtId="4" fontId="6" fillId="0" borderId="0" xfId="1" applyNumberFormat="1"/>
    <xf numFmtId="49" fontId="6" fillId="0" borderId="1" xfId="1" applyNumberFormat="1" applyBorder="1" applyAlignment="1">
      <alignment vertical="top"/>
    </xf>
    <xf numFmtId="0" fontId="6" fillId="0" borderId="1" xfId="1" applyBorder="1" applyAlignment="1">
      <alignment vertical="top"/>
    </xf>
    <xf numFmtId="164" fontId="6" fillId="0" borderId="1" xfId="1" applyNumberFormat="1" applyBorder="1" applyAlignment="1">
      <alignment vertical="top"/>
    </xf>
    <xf numFmtId="14" fontId="6" fillId="0" borderId="1" xfId="1" applyNumberFormat="1" applyBorder="1" applyAlignment="1">
      <alignment vertical="top"/>
    </xf>
    <xf numFmtId="4" fontId="6" fillId="0" borderId="1" xfId="1" applyNumberFormat="1" applyBorder="1" applyAlignment="1">
      <alignment vertical="top"/>
    </xf>
    <xf numFmtId="0" fontId="7" fillId="0" borderId="1" xfId="1" applyFont="1" applyBorder="1" applyAlignment="1">
      <alignment vertical="top"/>
    </xf>
    <xf numFmtId="49" fontId="6" fillId="3" borderId="1" xfId="1" applyNumberFormat="1" applyFill="1" applyBorder="1" applyAlignment="1">
      <alignment vertical="top"/>
    </xf>
    <xf numFmtId="49" fontId="6" fillId="4" borderId="1" xfId="1" applyNumberFormat="1" applyFill="1" applyBorder="1" applyAlignment="1">
      <alignment vertical="top"/>
    </xf>
    <xf numFmtId="49" fontId="6" fillId="2" borderId="1" xfId="1" applyNumberFormat="1" applyFill="1" applyBorder="1" applyAlignment="1">
      <alignment vertical="top"/>
    </xf>
    <xf numFmtId="0" fontId="7" fillId="3" borderId="2" xfId="1" applyFont="1" applyFill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0" xfId="0" applyFont="1"/>
    <xf numFmtId="0" fontId="7" fillId="2" borderId="4" xfId="1" applyFont="1" applyFill="1" applyBorder="1" applyAlignment="1">
      <alignment vertical="top"/>
    </xf>
    <xf numFmtId="44" fontId="7" fillId="3" borderId="3" xfId="2" applyFont="1" applyFill="1" applyBorder="1"/>
    <xf numFmtId="44" fontId="7" fillId="2" borderId="3" xfId="2" applyFont="1" applyFill="1" applyBorder="1"/>
    <xf numFmtId="0" fontId="7" fillId="2" borderId="5" xfId="1" applyFont="1" applyFill="1" applyBorder="1" applyAlignment="1">
      <alignment vertical="top"/>
    </xf>
    <xf numFmtId="4" fontId="7" fillId="2" borderId="6" xfId="1" applyNumberFormat="1" applyFont="1" applyFill="1" applyBorder="1"/>
    <xf numFmtId="4" fontId="6" fillId="0" borderId="1" xfId="1" applyNumberFormat="1" applyBorder="1"/>
    <xf numFmtId="4" fontId="6" fillId="2" borderId="1" xfId="1" applyNumberFormat="1" applyFill="1" applyBorder="1"/>
    <xf numFmtId="4" fontId="6" fillId="4" borderId="1" xfId="1" applyNumberFormat="1" applyFill="1" applyBorder="1"/>
    <xf numFmtId="0" fontId="7" fillId="3" borderId="5" xfId="1" applyFont="1" applyFill="1" applyBorder="1" applyAlignment="1">
      <alignment vertical="top"/>
    </xf>
    <xf numFmtId="4" fontId="7" fillId="3" borderId="6" xfId="1" applyNumberFormat="1" applyFont="1" applyFill="1" applyBorder="1"/>
    <xf numFmtId="0" fontId="6" fillId="4" borderId="1" xfId="1" applyFill="1" applyBorder="1"/>
    <xf numFmtId="0" fontId="6" fillId="3" borderId="1" xfId="1" applyFill="1" applyBorder="1"/>
    <xf numFmtId="165" fontId="6" fillId="0" borderId="1" xfId="2" applyNumberFormat="1" applyFont="1" applyBorder="1" applyAlignment="1">
      <alignment vertical="top"/>
    </xf>
    <xf numFmtId="165" fontId="7" fillId="0" borderId="0" xfId="2" applyNumberFormat="1" applyFont="1"/>
    <xf numFmtId="165" fontId="6" fillId="0" borderId="0" xfId="2" applyNumberFormat="1" applyFont="1"/>
    <xf numFmtId="0" fontId="9" fillId="0" borderId="0" xfId="1" applyFont="1"/>
    <xf numFmtId="0" fontId="9" fillId="0" borderId="0" xfId="0" applyFont="1"/>
    <xf numFmtId="165" fontId="9" fillId="0" borderId="0" xfId="0" applyNumberFormat="1" applyFont="1"/>
    <xf numFmtId="4" fontId="9" fillId="0" borderId="0" xfId="0" applyNumberFormat="1" applyFont="1"/>
    <xf numFmtId="4" fontId="9" fillId="0" borderId="0" xfId="1" applyNumberFormat="1" applyFont="1"/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9" fontId="5" fillId="0" borderId="1" xfId="3" applyFont="1" applyBorder="1" applyAlignment="1">
      <alignment vertical="top"/>
    </xf>
    <xf numFmtId="0" fontId="7" fillId="5" borderId="1" xfId="1" applyFont="1" applyFill="1" applyBorder="1" applyAlignment="1">
      <alignment vertical="top"/>
    </xf>
    <xf numFmtId="165" fontId="7" fillId="5" borderId="1" xfId="2" applyNumberFormat="1" applyFont="1" applyFill="1" applyBorder="1" applyAlignment="1">
      <alignment vertical="top"/>
    </xf>
    <xf numFmtId="0" fontId="5" fillId="5" borderId="1" xfId="1" applyFont="1" applyFill="1" applyBorder="1"/>
    <xf numFmtId="0" fontId="7" fillId="4" borderId="7" xfId="1" applyFont="1" applyFill="1" applyBorder="1" applyAlignment="1">
      <alignment vertical="top"/>
    </xf>
    <xf numFmtId="4" fontId="7" fillId="4" borderId="8" xfId="1" applyNumberFormat="1" applyFont="1" applyFill="1" applyBorder="1"/>
    <xf numFmtId="0" fontId="7" fillId="4" borderId="4" xfId="1" applyFont="1" applyFill="1" applyBorder="1" applyAlignment="1">
      <alignment vertical="top"/>
    </xf>
    <xf numFmtId="44" fontId="7" fillId="4" borderId="9" xfId="2" applyFont="1" applyFill="1" applyBorder="1"/>
    <xf numFmtId="0" fontId="12" fillId="0" borderId="0" xfId="0" applyFont="1" applyAlignment="1">
      <alignment horizontal="right" vertical="top"/>
    </xf>
    <xf numFmtId="14" fontId="12" fillId="0" borderId="0" xfId="0" applyNumberFormat="1" applyFont="1" applyAlignment="1">
      <alignment horizontal="right" vertical="top"/>
    </xf>
    <xf numFmtId="49" fontId="6" fillId="0" borderId="5" xfId="1" applyNumberFormat="1" applyBorder="1" applyAlignment="1">
      <alignment vertical="top"/>
    </xf>
    <xf numFmtId="49" fontId="6" fillId="0" borderId="12" xfId="1" applyNumberFormat="1" applyBorder="1" applyAlignment="1">
      <alignment vertical="top"/>
    </xf>
    <xf numFmtId="0" fontId="0" fillId="0" borderId="14" xfId="0" applyBorder="1"/>
    <xf numFmtId="166" fontId="6" fillId="0" borderId="10" xfId="1" applyNumberFormat="1" applyBorder="1"/>
    <xf numFmtId="166" fontId="6" fillId="0" borderId="13" xfId="1" applyNumberFormat="1" applyBorder="1"/>
    <xf numFmtId="166" fontId="6" fillId="0" borderId="1" xfId="1" applyNumberFormat="1" applyBorder="1" applyAlignment="1">
      <alignment vertical="top"/>
    </xf>
    <xf numFmtId="165" fontId="4" fillId="0" borderId="1" xfId="2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6" fillId="0" borderId="11" xfId="1" applyNumberFormat="1" applyBorder="1" applyAlignment="1">
      <alignment vertical="top"/>
    </xf>
    <xf numFmtId="164" fontId="6" fillId="0" borderId="12" xfId="1" applyNumberFormat="1" applyBorder="1" applyAlignment="1">
      <alignment vertical="top"/>
    </xf>
    <xf numFmtId="14" fontId="6" fillId="0" borderId="12" xfId="1" applyNumberFormat="1" applyBorder="1" applyAlignment="1">
      <alignment vertical="top"/>
    </xf>
    <xf numFmtId="0" fontId="6" fillId="0" borderId="12" xfId="1" applyBorder="1" applyAlignment="1">
      <alignment vertical="top"/>
    </xf>
    <xf numFmtId="165" fontId="4" fillId="0" borderId="12" xfId="2" applyNumberFormat="1" applyFont="1" applyBorder="1" applyAlignment="1">
      <alignment vertical="top"/>
    </xf>
    <xf numFmtId="49" fontId="4" fillId="0" borderId="12" xfId="1" applyNumberFormat="1" applyFont="1" applyBorder="1" applyAlignment="1">
      <alignment vertical="top"/>
    </xf>
    <xf numFmtId="4" fontId="6" fillId="0" borderId="12" xfId="1" applyNumberFormat="1" applyBorder="1" applyAlignment="1">
      <alignment vertical="top"/>
    </xf>
    <xf numFmtId="166" fontId="6" fillId="0" borderId="12" xfId="1" applyNumberFormat="1" applyBorder="1" applyAlignment="1">
      <alignment vertical="top"/>
    </xf>
    <xf numFmtId="166" fontId="6" fillId="0" borderId="0" xfId="1" applyNumberFormat="1"/>
    <xf numFmtId="14" fontId="6" fillId="0" borderId="0" xfId="1" applyNumberFormat="1"/>
    <xf numFmtId="166" fontId="17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0" applyNumberFormat="1"/>
    <xf numFmtId="167" fontId="0" fillId="0" borderId="0" xfId="0" applyNumberFormat="1"/>
    <xf numFmtId="0" fontId="18" fillId="0" borderId="0" xfId="0" applyFont="1" applyAlignment="1">
      <alignment horizontal="right" vertical="top"/>
    </xf>
    <xf numFmtId="14" fontId="18" fillId="0" borderId="0" xfId="0" applyNumberFormat="1" applyFont="1" applyAlignment="1">
      <alignment horizontal="right" vertical="top"/>
    </xf>
    <xf numFmtId="49" fontId="3" fillId="0" borderId="1" xfId="1" applyNumberFormat="1" applyFont="1" applyBorder="1" applyAlignment="1">
      <alignment vertical="top"/>
    </xf>
    <xf numFmtId="49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49" fontId="2" fillId="0" borderId="1" xfId="1" applyNumberFormat="1" applyFont="1" applyBorder="1" applyAlignment="1">
      <alignment vertical="top"/>
    </xf>
    <xf numFmtId="49" fontId="2" fillId="0" borderId="12" xfId="1" applyNumberFormat="1" applyFont="1" applyBorder="1" applyAlignment="1">
      <alignment vertical="top"/>
    </xf>
    <xf numFmtId="165" fontId="2" fillId="0" borderId="1" xfId="2" applyNumberFormat="1" applyFont="1" applyBorder="1" applyAlignment="1">
      <alignment vertical="top"/>
    </xf>
    <xf numFmtId="165" fontId="2" fillId="0" borderId="12" xfId="2" applyNumberFormat="1" applyFont="1" applyBorder="1" applyAlignment="1">
      <alignment vertical="top"/>
    </xf>
    <xf numFmtId="167" fontId="9" fillId="0" borderId="0" xfId="0" applyNumberFormat="1" applyFont="1"/>
    <xf numFmtId="49" fontId="1" fillId="0" borderId="12" xfId="1" applyNumberFormat="1" applyFont="1" applyBorder="1" applyAlignment="1">
      <alignment vertical="top"/>
    </xf>
    <xf numFmtId="4" fontId="6" fillId="0" borderId="11" xfId="1" applyNumberForma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0" fillId="0" borderId="0" xfId="0" applyNumberFormat="1"/>
  </cellXfs>
  <cellStyles count="4">
    <cellStyle name="Měna" xfId="2" builtinId="4"/>
    <cellStyle name="Normální" xfId="0" builtinId="0"/>
    <cellStyle name="Normální 2" xfId="1" xr:uid="{B4BD0AF1-6CDA-4685-BD12-DD64048C0DA8}"/>
    <cellStyle name="Procenta" xfId="3" builtinId="5"/>
  </cellStyles>
  <dxfs count="26">
    <dxf>
      <numFmt numFmtId="167" formatCode="_-* #,##0\ [$Kč-405]_-;\-* #,##0\ [$Kč-405]_-;_-* &quot;-&quot;??\ [$Kč-405]_-;_-@_-"/>
    </dxf>
    <dxf>
      <numFmt numFmtId="166" formatCode="_-* #,##0.00\ [$Kč-405]_-;\-* #,##0.00\ [$Kč-405]_-;_-* &quot;-&quot;??\ [$Kč-405]_-;_-@_-"/>
    </dxf>
    <dxf>
      <font>
        <b/>
      </font>
    </dxf>
    <dxf>
      <font>
        <b/>
      </font>
    </dxf>
    <dxf>
      <numFmt numFmtId="166" formatCode="_-* #,##0.00\ [$Kč-405]_-;\-* #,##0.00\ [$Kč-405]_-;_-* &quot;-&quot;??\ [$Kč-405]_-;_-@_-"/>
    </dxf>
    <dxf>
      <numFmt numFmtId="167" formatCode="_-* #,##0\ [$Kč-405]_-;\-* #,##0\ [$Kč-405]_-;_-* &quot;-&quot;??\ [$Kč-405]_-;_-@_-"/>
    </dxf>
    <dxf>
      <numFmt numFmtId="0" formatCode="General"/>
    </dxf>
    <dxf>
      <numFmt numFmtId="0" formatCode="General"/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66" formatCode="_-* #,##0.00\ [$Kč-405]_-;\-* #,##0.00\ [$Kč-405]_-;_-* &quot;-&quot;??\ [$Kč-405]_-;_-@_-"/>
      <fill>
        <patternFill patternType="none">
          <fgColor indexed="64"/>
          <bgColor indexed="65"/>
        </patternFill>
      </fill>
    </dxf>
    <dxf>
      <numFmt numFmtId="166" formatCode="_-* #,##0.00\ [$Kč-405]_-;\-* #,##0.00\ [$Kč-405]_-;_-* &quot;-&quot;??\ [$Kč-405]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.00\ [$Kč-405]_-;\-* #,##0.00\ [$Kč-405]_-;_-* &quot;-&quot;??\ [$Kč-405]_-;_-@_-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&quot;Kč&quot;_-;\-* #,##0\ &quot;Kč&quot;_-;_-* &quot;-&quot;??\ &quot;Kč&quot;_-;_-@_-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Water Comsumption</a:t>
            </a:r>
            <a:r>
              <a:rPr lang="cs-CZ"/>
              <a:t> per Year </a:t>
            </a:r>
            <a:r>
              <a:rPr lang="en-US"/>
              <a:t>in m3</a:t>
            </a:r>
          </a:p>
        </c:rich>
      </c:tx>
      <c:layout>
        <c:manualLayout>
          <c:xMode val="edge"/>
          <c:yMode val="edge"/>
          <c:x val="0.346338785406716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'Voda spotreba'!$D$6</c:f>
              <c:strCache>
                <c:ptCount val="1"/>
                <c:pt idx="0">
                  <c:v>Sum of Consumption in m³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'Voda spotreba'!$C$7:$C$12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'Voda spotreba'!$D$7:$D$12</c:f>
              <c:numCache>
                <c:formatCode>General</c:formatCode>
                <c:ptCount val="6"/>
                <c:pt idx="0">
                  <c:v>344</c:v>
                </c:pt>
                <c:pt idx="1">
                  <c:v>388</c:v>
                </c:pt>
                <c:pt idx="2">
                  <c:v>374</c:v>
                </c:pt>
                <c:pt idx="3">
                  <c:v>431</c:v>
                </c:pt>
                <c:pt idx="4">
                  <c:v>334</c:v>
                </c:pt>
                <c:pt idx="5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5-4712-8066-B056E54460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 (November</a:t>
                </a:r>
                <a:r>
                  <a:rPr lang="cs-CZ" baseline="0"/>
                  <a:t> - November)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5095263565987903"/>
              <c:y val="0.91967805963060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Consumption</a:t>
                </a:r>
                <a:r>
                  <a:rPr lang="cs-CZ" baseline="0"/>
                  <a:t> in m3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[2025 - Voda - spotřeba.xlsx]Voda spotreba!PivotTable1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Water Cost per Year in Kč</a:t>
            </a:r>
            <a:endParaRPr lang="en-US"/>
          </a:p>
        </c:rich>
      </c:tx>
      <c:layout>
        <c:manualLayout>
          <c:xMode val="edge"/>
          <c:yMode val="edge"/>
          <c:x val="0.346338785406716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'Voda spotreba'!$D$6</c:f>
              <c:strCache>
                <c:ptCount val="1"/>
                <c:pt idx="0">
                  <c:v>Sum of Consumption in m³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'Voda spotreba'!$C$7:$C$14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'Voda spotreba'!$D$7:$D$14</c:f>
              <c:numCache>
                <c:formatCode>General</c:formatCode>
                <c:ptCount val="7"/>
                <c:pt idx="0">
                  <c:v>344</c:v>
                </c:pt>
                <c:pt idx="1">
                  <c:v>388</c:v>
                </c:pt>
                <c:pt idx="2">
                  <c:v>374</c:v>
                </c:pt>
                <c:pt idx="3">
                  <c:v>431</c:v>
                </c:pt>
                <c:pt idx="4">
                  <c:v>334</c:v>
                </c:pt>
                <c:pt idx="5">
                  <c:v>376</c:v>
                </c:pt>
                <c:pt idx="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7-424A-BC5B-C7032CE2727F}"/>
            </c:ext>
          </c:extLst>
        </c:ser>
        <c:ser>
          <c:idx val="1"/>
          <c:order val="1"/>
          <c:tx>
            <c:strRef>
              <c:f>'Voda spotreba'!$E$6</c:f>
              <c:strCache>
                <c:ptCount val="1"/>
                <c:pt idx="0">
                  <c:v>Average of Price per unit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'Voda spotreba'!$C$7:$C$14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'Voda spotreba'!$E$7:$E$14</c:f>
              <c:numCache>
                <c:formatCode>_-* #\ ##0.00\ [$Kč-405]_-;\-* #\ ##0.00\ [$Kč-405]_-;_-* "-"??\ [$Kč-405]_-;_-@_-</c:formatCode>
                <c:ptCount val="7"/>
                <c:pt idx="0">
                  <c:v>36.133333333333333</c:v>
                </c:pt>
                <c:pt idx="1">
                  <c:v>37.800000000000004</c:v>
                </c:pt>
                <c:pt idx="2">
                  <c:v>39.133333333333333</c:v>
                </c:pt>
                <c:pt idx="3">
                  <c:v>40.875</c:v>
                </c:pt>
                <c:pt idx="4">
                  <c:v>50.199999999999996</c:v>
                </c:pt>
                <c:pt idx="5">
                  <c:v>52.266666666666673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7-424A-BC5B-C7032CE2727F}"/>
            </c:ext>
          </c:extLst>
        </c:ser>
        <c:ser>
          <c:idx val="2"/>
          <c:order val="2"/>
          <c:tx>
            <c:strRef>
              <c:f>'Voda spotreba'!$F$6</c:f>
              <c:strCache>
                <c:ptCount val="1"/>
                <c:pt idx="0">
                  <c:v>Sum of Price per period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'Voda spotreba'!$C$7:$C$14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'Voda spotreba'!$F$7:$F$14</c:f>
              <c:numCache>
                <c:formatCode>_-* #\ ##0\ [$Kč-405]_-;\-* #\ ##0\ [$Kč-405]_-;_-* "-"??\ [$Kč-405]_-;_-@_-</c:formatCode>
                <c:ptCount val="7"/>
                <c:pt idx="0">
                  <c:v>12530.2</c:v>
                </c:pt>
                <c:pt idx="1">
                  <c:v>14756.000000000002</c:v>
                </c:pt>
                <c:pt idx="2">
                  <c:v>14761.400000000001</c:v>
                </c:pt>
                <c:pt idx="3">
                  <c:v>17732</c:v>
                </c:pt>
                <c:pt idx="4">
                  <c:v>16766.8</c:v>
                </c:pt>
                <c:pt idx="5">
                  <c:v>19929.2</c:v>
                </c:pt>
                <c:pt idx="6">
                  <c:v>15753.6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7-424A-BC5B-C7032CE2727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 (November</a:t>
                </a:r>
                <a:r>
                  <a:rPr lang="cs-CZ" baseline="0"/>
                  <a:t> - November)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Consumption</a:t>
                </a:r>
                <a:r>
                  <a:rPr lang="cs-CZ" baseline="0"/>
                  <a:t> in m3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Water Cost per Unit</a:t>
            </a:r>
            <a:r>
              <a:rPr lang="en-US"/>
              <a:t> [</a:t>
            </a:r>
            <a:r>
              <a:rPr lang="cs-CZ"/>
              <a:t>Kč/</a:t>
            </a:r>
            <a:r>
              <a:rPr lang="en-US"/>
              <a:t>m3]</a:t>
            </a:r>
          </a:p>
        </c:rich>
      </c:tx>
      <c:layout>
        <c:manualLayout>
          <c:xMode val="edge"/>
          <c:yMode val="edge"/>
          <c:x val="0.346338785406716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Series1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'Voda spotreba'!$C$7:$C$12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'Voda spotreba'!$E$7:$E$12</c:f>
              <c:numCache>
                <c:formatCode>_-* #\ ##0.00\ [$Kč-405]_-;\-* #\ ##0.00\ [$Kč-405]_-;_-* "-"??\ [$Kč-405]_-;_-@_-</c:formatCode>
                <c:ptCount val="6"/>
                <c:pt idx="0">
                  <c:v>36.133333333333333</c:v>
                </c:pt>
                <c:pt idx="1">
                  <c:v>37.800000000000004</c:v>
                </c:pt>
                <c:pt idx="2">
                  <c:v>39.133333333333333</c:v>
                </c:pt>
                <c:pt idx="3">
                  <c:v>40.875</c:v>
                </c:pt>
                <c:pt idx="4">
                  <c:v>50.199999999999996</c:v>
                </c:pt>
                <c:pt idx="5">
                  <c:v>52.266666666666673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7A4-A639-5FDF00FDEEF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 (November</a:t>
                </a:r>
                <a:r>
                  <a:rPr lang="cs-CZ" baseline="0"/>
                  <a:t> - November)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Consumption</a:t>
                </a:r>
                <a:r>
                  <a:rPr lang="cs-CZ" baseline="0"/>
                  <a:t> in m3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_-* #\ ##0.00\ [$Kč-405]_-;\-* #\ ##0.00\ [$Kč-405]_-;_-* &quot;-&quot;??\ [$Kč-405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AG TRANSPORT</a:t>
            </a:r>
            <a:r>
              <a:rPr lang="cs-CZ" baseline="0"/>
              <a:t> s.r.o. - Total Water Cost</a:t>
            </a:r>
            <a:r>
              <a:rPr lang="en-US"/>
              <a:t> </a:t>
            </a:r>
            <a:r>
              <a:rPr lang="cs-CZ"/>
              <a:t>per Year (Nov. -</a:t>
            </a:r>
            <a:r>
              <a:rPr lang="cs-CZ" baseline="0"/>
              <a:t> Nov.) </a:t>
            </a:r>
            <a:r>
              <a:rPr lang="en-US"/>
              <a:t>in </a:t>
            </a:r>
            <a:r>
              <a:rPr lang="cs-CZ"/>
              <a:t>Kč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Volume in m3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#,##0\ &quot;Kč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('Mesicni spotreba'!$C$9,'Mesicni spotreba'!$C$16,'Mesicni spotreba'!$C$22)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('Mesicni spotreba'!$H$9,'Mesicni spotreba'!$H$16,'Mesicni spotreba'!$H$22)</c:f>
              <c:numCache>
                <c:formatCode>_-* #\ ##0\ "Kč"_-;\-* #\ ##0\ "Kč"_-;_-* "-"??\ "Kč"_-;_-@_-</c:formatCode>
                <c:ptCount val="3"/>
                <c:pt idx="0">
                  <c:v>12530.2</c:v>
                </c:pt>
                <c:pt idx="1">
                  <c:v>14756</c:v>
                </c:pt>
                <c:pt idx="2">
                  <c:v>14761.4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A-479F-981B-A81F1949FF7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9559375"/>
        <c:axId val="1249559791"/>
      </c:lineChart>
      <c:catAx>
        <c:axId val="12495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 (November - November)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791"/>
        <c:crosses val="autoZero"/>
        <c:auto val="1"/>
        <c:lblAlgn val="ctr"/>
        <c:lblOffset val="100"/>
        <c:noMultiLvlLbl val="0"/>
      </c:catAx>
      <c:valAx>
        <c:axId val="124955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Total cost in Kč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#,##0\ &quot;Kč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559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186018</xdr:rowOff>
    </xdr:from>
    <xdr:to>
      <xdr:col>13</xdr:col>
      <xdr:colOff>974912</xdr:colOff>
      <xdr:row>31</xdr:row>
      <xdr:rowOff>134470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5EB617-4802-4E16-8331-57A414E99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</xdr:colOff>
      <xdr:row>31</xdr:row>
      <xdr:rowOff>174251</xdr:rowOff>
    </xdr:from>
    <xdr:to>
      <xdr:col>13</xdr:col>
      <xdr:colOff>974912</xdr:colOff>
      <xdr:row>48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D2F4D6-504B-4FC0-9484-10F0B1B32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140073</xdr:colOff>
      <xdr:row>49</xdr:row>
      <xdr:rowOff>85164</xdr:rowOff>
    </xdr:from>
    <xdr:to>
      <xdr:col>13</xdr:col>
      <xdr:colOff>971177</xdr:colOff>
      <xdr:row>68</xdr:row>
      <xdr:rowOff>74705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ED6E90-F550-47D8-B564-A8698A2F8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54</xdr:row>
      <xdr:rowOff>152399</xdr:rowOff>
    </xdr:from>
    <xdr:to>
      <xdr:col>14</xdr:col>
      <xdr:colOff>1866900</xdr:colOff>
      <xdr:row>77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3EC2C3-04EC-433F-A59B-A23BA75D6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ka Maňásková" refreshedDate="46077.598309606481" createdVersion="8" refreshedVersion="8" minRefreshableVersion="3" recordCount="22" xr:uid="{9B65643B-2E8A-479B-8325-3D45E80DE026}">
  <cacheSource type="worksheet">
    <worksheetSource name="Table1"/>
  </cacheSource>
  <cacheFields count="17">
    <cacheField name="Řada" numFmtId="49">
      <sharedItems containsBlank="1"/>
    </cacheField>
    <cacheField name="Poř.č." numFmtId="164">
      <sharedItems containsString="0" containsBlank="1" containsNumber="1" containsInteger="1" minValue="190542" maxValue="211287"/>
    </cacheField>
    <cacheField name="Date" numFmtId="14">
      <sharedItems containsSemiMixedTypes="0" containsNonDate="0" containsDate="1" containsString="0" minDate="2019-05-23T00:00:00" maxDate="2025-11-21T00:00:00"/>
    </cacheField>
    <cacheField name="Č. org." numFmtId="0">
      <sharedItems containsString="0" containsBlank="1" containsNumber="1" containsInteger="1" minValue="510" maxValue="510"/>
    </cacheField>
    <cacheField name="Name" numFmtId="49">
      <sharedItems/>
    </cacheField>
    <cacheField name="Dodavatelská faktura" numFmtId="49">
      <sharedItems containsBlank="1"/>
    </cacheField>
    <cacheField name="GROSS Price" numFmtId="0">
      <sharedItems containsString="0" containsBlank="1" containsNumber="1" containsInteger="1" minValue="4104" maxValue="12536"/>
    </cacheField>
    <cacheField name="NET Price" numFmtId="0">
      <sharedItems containsString="0" containsBlank="1" containsNumber="1" minValue="3731.2" maxValue="11193"/>
    </cacheField>
    <cacheField name="Tax - DPH" numFmtId="0">
      <sharedItems containsBlank="1"/>
    </cacheField>
    <cacheField name="Comment" numFmtId="0">
      <sharedItems/>
    </cacheField>
    <cacheField name="Consumption in m³" numFmtId="4">
      <sharedItems containsSemiMixedTypes="0" containsString="0" containsNumber="1" containsInteger="1" minValue="32" maxValue="226"/>
    </cacheField>
    <cacheField name="Price per unit" numFmtId="166">
      <sharedItems containsSemiMixedTypes="0" containsString="0" containsNumber="1" minValue="35.200000000000003" maxValue="54.7"/>
    </cacheField>
    <cacheField name="Price per period" numFmtId="166">
      <sharedItems containsSemiMixedTypes="0" containsString="0" containsNumber="1" minValue="1321.6" maxValue="11193"/>
    </cacheField>
    <cacheField name="Start of period" numFmtId="166">
      <sharedItems containsNonDate="0" containsString="0" containsBlank="1"/>
    </cacheField>
    <cacheField name="End of period" numFmtId="14">
      <sharedItems containsSemiMixedTypes="0" containsNonDate="0" containsDate="1" containsString="0" minDate="2018-12-31T00:00:00" maxDate="2025-11-21T00:00:00"/>
    </cacheField>
    <cacheField name="Year period" numFmtId="0">
      <sharedItems containsSemiMixedTypes="0" containsString="0" containsNumber="1" containsInteger="1" minValue="2018" maxValue="2025"/>
    </cacheField>
    <cacheField name="Year invoiced" numFmtId="0">
      <sharedItems containsSemiMixedTypes="0" containsString="0" containsNumber="1" containsInteger="1" minValue="1900" maxValue="2025" count="8">
        <n v="2019"/>
        <n v="2020"/>
        <n v="2021"/>
        <n v="2022"/>
        <n v="2023"/>
        <n v="2024"/>
        <n v="2025"/>
        <n v="19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700"/>
    <n v="190542"/>
    <d v="2019-05-23T00:00:00"/>
    <n v="510"/>
    <s v="Slovácké vodárny a kanalizace, a.s."/>
    <s v="2019200012475"/>
    <n v="8138"/>
    <n v="7076.8"/>
    <s v="15 %"/>
    <s v="vodné  22.11.2018 - 31.12.2018"/>
    <n v="43"/>
    <n v="35.200000000000003"/>
    <n v="1513.6000000000001"/>
    <m/>
    <d v="2018-12-31T00:00:00"/>
    <n v="2018"/>
    <x v="0"/>
  </r>
  <r>
    <s v="700"/>
    <n v="190542"/>
    <d v="2019-05-23T00:00:00"/>
    <n v="510"/>
    <s v="Slovácké vodárny a kanalizace, a.s."/>
    <s v="2019200012475"/>
    <n v="8138"/>
    <n v="7076.8"/>
    <s v="15 %"/>
    <s v="vodné  1.1.2019 - 23.5.2019"/>
    <n v="152"/>
    <n v="36.6"/>
    <n v="5563.2"/>
    <m/>
    <d v="2019-05-23T00:00:00"/>
    <n v="2019"/>
    <x v="0"/>
  </r>
  <r>
    <s v="700"/>
    <n v="191309"/>
    <d v="2019-11-21T00:00:00"/>
    <n v="510"/>
    <s v="Slovácké vodárny a kanalizace, a.s."/>
    <s v="9200036683"/>
    <n v="6271"/>
    <n v="5453.4"/>
    <s v="15 %"/>
    <s v="vodné   24.5.2019 - 21.11.2019"/>
    <n v="149"/>
    <n v="36.6"/>
    <n v="5453.4000000000005"/>
    <m/>
    <d v="2019-11-21T00:00:00"/>
    <n v="2019"/>
    <x v="0"/>
  </r>
  <r>
    <s v="700"/>
    <n v="200886"/>
    <d v="2020-08-31T00:00:00"/>
    <n v="510"/>
    <s v="Slovácké vodárny a kanalizace, a.s."/>
    <s v="200025008"/>
    <n v="10853"/>
    <n v="9866.4"/>
    <s v="10 %"/>
    <s v="vodné   22.11.2019 - 31.12.2019"/>
    <n v="41"/>
    <n v="36.6"/>
    <n v="1500.6000000000001"/>
    <m/>
    <d v="2019-12-31T00:00:00"/>
    <n v="2019"/>
    <x v="1"/>
  </r>
  <r>
    <s v="700"/>
    <n v="200886"/>
    <d v="2020-08-31T00:00:00"/>
    <n v="510"/>
    <s v="Slovácké vodárny a kanalizace, a.s."/>
    <s v="200025008"/>
    <n v="10853"/>
    <n v="9866.4"/>
    <s v="10 %"/>
    <s v="vodné   1.1.2020 - 28.5.2020"/>
    <n v="151"/>
    <n v="38.200000000000003"/>
    <n v="5768.2000000000007"/>
    <m/>
    <d v="2020-05-28T00:00:00"/>
    <n v="2020"/>
    <x v="1"/>
  </r>
  <r>
    <s v="700"/>
    <n v="200886"/>
    <d v="2020-08-31T00:00:00"/>
    <n v="510"/>
    <s v="Slovácké vodárny a kanalizace, a.s."/>
    <s v="200025008"/>
    <n v="10853"/>
    <n v="9866.4"/>
    <s v="10 %"/>
    <s v="vodné   29.5.2020 - 03.08.2020"/>
    <n v="68"/>
    <n v="38.200000000000003"/>
    <n v="2597.6000000000004"/>
    <m/>
    <d v="2020-08-03T00:00:00"/>
    <n v="2020"/>
    <x v="1"/>
  </r>
  <r>
    <s v="700"/>
    <n v="201222"/>
    <d v="2020-11-24T00:00:00"/>
    <n v="510"/>
    <s v="Slovácké vodárny a kanalizace, a.s."/>
    <s v="200037330"/>
    <n v="5379"/>
    <n v="4889.6000000000004"/>
    <s v="10 %"/>
    <s v="vodné   4.8.2020 - 24.11.2020"/>
    <n v="128"/>
    <n v="38.200000000000003"/>
    <n v="4889.6000000000004"/>
    <m/>
    <d v="2020-11-24T00:00:00"/>
    <n v="2020"/>
    <x v="1"/>
  </r>
  <r>
    <s v="700"/>
    <n v="210573"/>
    <d v="2021-05-19T00:00:00"/>
    <n v="510"/>
    <s v="Slovácké vodárny a kanalizace, a.s."/>
    <s v="1200012100"/>
    <n v="7177"/>
    <n v="6524.6"/>
    <s v="10 %"/>
    <s v="vodné   25.11.2020 - 31.12.2020"/>
    <n v="35"/>
    <n v="38.200000000000003"/>
    <n v="1337"/>
    <m/>
    <d v="2020-12-31T00:00:00"/>
    <n v="2020"/>
    <x v="2"/>
  </r>
  <r>
    <s v="700"/>
    <n v="210573"/>
    <d v="2021-05-19T00:00:00"/>
    <n v="510"/>
    <s v="Slovácké vodárny a kanalizace, a.s."/>
    <s v="1200012100"/>
    <n v="7177"/>
    <n v="6524.6"/>
    <s v="10 %"/>
    <s v="vodné   1.1.2021 - 19.5.2021"/>
    <n v="131"/>
    <n v="39.6"/>
    <n v="5187.6000000000004"/>
    <m/>
    <d v="2021-05-19T00:00:00"/>
    <n v="2021"/>
    <x v="2"/>
  </r>
  <r>
    <s v="700"/>
    <n v="211287"/>
    <d v="2021-11-23T00:00:00"/>
    <n v="510"/>
    <s v="Slovácké vodárny a kanalizace, a.s."/>
    <s v="1200037079"/>
    <n v="9060"/>
    <n v="8236.7999999999993"/>
    <s v="10 %"/>
    <s v="vodné   20.5.2021 - 23.11.2021"/>
    <n v="208"/>
    <n v="39.6"/>
    <n v="8236.8000000000011"/>
    <m/>
    <d v="2021-11-23T00:00:00"/>
    <n v="2021"/>
    <x v="2"/>
  </r>
  <r>
    <m/>
    <m/>
    <d v="2022-05-11T00:00:00"/>
    <m/>
    <s v="Slovácké vodárny a kanalizace, a.s."/>
    <m/>
    <m/>
    <m/>
    <m/>
    <s v="vodné 24.11.2021  - 30.12.2021"/>
    <n v="39"/>
    <n v="39.6"/>
    <n v="1544.4"/>
    <m/>
    <d v="2021-12-30T00:00:00"/>
    <n v="2021"/>
    <x v="3"/>
  </r>
  <r>
    <m/>
    <m/>
    <d v="2022-05-11T00:00:00"/>
    <m/>
    <s v="Slovácké vodárny a kanalizace, a.s."/>
    <m/>
    <m/>
    <m/>
    <m/>
    <s v="vodné 01.01.2022 - 11.05.2022"/>
    <n v="134"/>
    <n v="41.3"/>
    <n v="5532.2"/>
    <m/>
    <d v="2022-05-11T00:00:00"/>
    <n v="2022"/>
    <x v="3"/>
  </r>
  <r>
    <m/>
    <m/>
    <d v="2022-11-24T00:00:00"/>
    <m/>
    <s v="Slovácké vodárny a kanalizace, a.s."/>
    <m/>
    <m/>
    <m/>
    <m/>
    <s v="vodné 12.05.2022 - 24.11.2022"/>
    <n v="226"/>
    <n v="41.3"/>
    <n v="9333.7999999999993"/>
    <m/>
    <d v="2022-11-24T00:00:00"/>
    <n v="2022"/>
    <x v="3"/>
  </r>
  <r>
    <m/>
    <m/>
    <d v="2022-12-31T00:00:00"/>
    <m/>
    <s v="Slovácké vodárny a kanalizace, a.s."/>
    <s v="3200005192"/>
    <n v="4104"/>
    <n v="3731.2"/>
    <s v="10"/>
    <s v="vodné   25.11.2022 - 31.12.2022"/>
    <n v="32"/>
    <n v="41.3"/>
    <n v="1321.6"/>
    <m/>
    <d v="2022-12-31T00:00:00"/>
    <n v="2022"/>
    <x v="3"/>
  </r>
  <r>
    <m/>
    <m/>
    <d v="2023-02-24T00:00:00"/>
    <m/>
    <s v="Slovácké vodárny a kanalizace, a.s."/>
    <s v="3200005192"/>
    <n v="4104"/>
    <n v="3731.2"/>
    <s v="10"/>
    <s v="vodné  01.01.2023 - 24.2.2023"/>
    <n v="48"/>
    <n v="50.199999999999996"/>
    <n v="2409.6"/>
    <m/>
    <d v="2023-02-24T00:00:00"/>
    <n v="2023"/>
    <x v="4"/>
  </r>
  <r>
    <m/>
    <m/>
    <d v="2023-05-09T00:00:00"/>
    <m/>
    <s v="Slovácké vodárny a kanalizace, a.s."/>
    <s v="3200011740"/>
    <n v="4196"/>
    <n v="3815.2"/>
    <s v="10"/>
    <s v="vodné   25.2.2023 - 9.5.2023"/>
    <n v="76"/>
    <n v="50.199999999999996"/>
    <n v="3815.2"/>
    <m/>
    <d v="2023-05-09T00:00:00"/>
    <n v="2023"/>
    <x v="4"/>
  </r>
  <r>
    <m/>
    <m/>
    <d v="2023-11-23T00:00:00"/>
    <m/>
    <s v="Slovácké vodárny a kanalizace, a.s."/>
    <s v="3200038973"/>
    <n v="11596"/>
    <n v="10542"/>
    <s v="10"/>
    <s v="vodné   10.5.2023 - 23.11.2023"/>
    <n v="210"/>
    <n v="50.2"/>
    <n v="10542"/>
    <m/>
    <d v="2023-11-23T00:00:00"/>
    <n v="2023"/>
    <x v="4"/>
  </r>
  <r>
    <m/>
    <m/>
    <d v="2024-05-14T00:00:00"/>
    <m/>
    <s v="Slovácké vodárny a kanalizace, a.s."/>
    <s v="4200011763"/>
    <n v="9784"/>
    <n v="8736.2000000000007"/>
    <s v="12"/>
    <s v="vodné   24.11.2023 - 14.5.2024"/>
    <n v="36"/>
    <n v="50.2"/>
    <n v="1807.2"/>
    <m/>
    <d v="2023-12-31T00:00:00"/>
    <n v="2023"/>
    <x v="5"/>
  </r>
  <r>
    <m/>
    <m/>
    <d v="2024-05-14T00:00:00"/>
    <m/>
    <s v="Slovácké vodárny a kanalizace, a.s."/>
    <s v="4200011763"/>
    <n v="9784"/>
    <n v="8736.2000000000007"/>
    <s v="12"/>
    <s v="vodné   24.11.2023 - 14.5.2024"/>
    <n v="130"/>
    <n v="53.3"/>
    <n v="6929"/>
    <m/>
    <d v="2024-05-14T00:00:00"/>
    <n v="2024"/>
    <x v="5"/>
  </r>
  <r>
    <m/>
    <m/>
    <d v="2024-11-22T00:00:00"/>
    <m/>
    <s v="Slovácké vodárny a kanalizace, a.s."/>
    <s v="4200037906"/>
    <n v="12536"/>
    <n v="11193"/>
    <s v="12"/>
    <s v="vodné   15.5.2024 - 22.11.2024"/>
    <n v="210"/>
    <n v="53.3"/>
    <n v="11193"/>
    <m/>
    <d v="2024-11-22T00:00:00"/>
    <n v="2024"/>
    <x v="5"/>
  </r>
  <r>
    <m/>
    <m/>
    <d v="2025-05-14T00:00:00"/>
    <m/>
    <s v="Slovácké vodárny a kanalizace, a.s."/>
    <s v="5200011700"/>
    <n v="9258"/>
    <n v="8266.7999999999993"/>
    <s v="12"/>
    <s v="vodné   23.11.2024 - 14.5.2025"/>
    <n v="118"/>
    <n v="54.7"/>
    <n v="6454.6"/>
    <m/>
    <d v="2025-05-14T00:00:00"/>
    <n v="2025"/>
    <x v="6"/>
  </r>
  <r>
    <m/>
    <m/>
    <d v="2025-11-20T00:00:00"/>
    <m/>
    <s v="Slovácké vodárny a kanalizace, a.s."/>
    <s v="5200038349"/>
    <n v="10414"/>
    <n v="9299"/>
    <s v="12"/>
    <s v="vodné  15.5.2025 - 20.11.2025"/>
    <n v="170"/>
    <n v="54.7"/>
    <n v="9299"/>
    <m/>
    <d v="2025-11-20T00:00:00"/>
    <n v="2025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9DCF2F-BB92-419E-B33D-4AC042597574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C6:F14" firstHeaderRow="0" firstDataRow="1" firstDataCol="1"/>
  <pivotFields count="17">
    <pivotField showAll="0"/>
    <pivotField numFmtId="164" showAll="0"/>
    <pivotField numFmtId="14" showAll="0"/>
    <pivotField showAll="0"/>
    <pivotField showAll="0"/>
    <pivotField showAll="0"/>
    <pivotField numFmtId="165" showAll="0"/>
    <pivotField numFmtId="165" showAll="0"/>
    <pivotField showAll="0"/>
    <pivotField showAll="0"/>
    <pivotField dataField="1" numFmtId="4" showAll="0"/>
    <pivotField dataField="1" numFmtId="166" showAll="0"/>
    <pivotField dataField="1" numFmtId="166" showAll="0"/>
    <pivotField showAll="0"/>
    <pivotField numFmtId="14" showAll="0"/>
    <pivotField showAll="0"/>
    <pivotField axis="axisRow" showAll="0">
      <items count="9">
        <item m="1" x="7"/>
        <item x="0"/>
        <item x="1"/>
        <item x="2"/>
        <item x="3"/>
        <item x="4"/>
        <item x="5"/>
        <item x="6"/>
        <item t="default"/>
      </items>
    </pivotField>
  </pivotFields>
  <rowFields count="1">
    <field x="16"/>
  </rowFields>
  <row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nsumption in m³" fld="10" baseField="0" baseItem="0"/>
    <dataField name="Average of Price per unit" fld="11" subtotal="average" baseField="0" baseItem="1" numFmtId="166"/>
    <dataField name="Sum of Price per period" fld="12" baseField="0" baseItem="0" numFmtId="167"/>
  </dataFields>
  <formats count="3">
    <format dxfId="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2"/>
          </reference>
          <reference field="16" count="0"/>
        </references>
      </pivotArea>
    </format>
  </formats>
  <conditionalFormats count="3">
    <conditionalFormat priority="1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16" count="6"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6" count="6"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6" count="6"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A07D44-1C6F-4D89-9C88-7BD544819622}" name="Table1" displayName="Table1" ref="A1:Q23" totalsRowShown="0" headerRowBorderDxfId="25" tableBorderDxfId="24" totalsRowBorderDxfId="23">
  <autoFilter ref="A1:Q23" xr:uid="{E7A07D44-1C6F-4D89-9C88-7BD544819622}"/>
  <tableColumns count="17">
    <tableColumn id="1" xr3:uid="{B6A6A324-C876-43AE-8522-EE0EF3C89688}" name="Řada" dataDxfId="22" dataCellStyle="Normální 2"/>
    <tableColumn id="2" xr3:uid="{EFD2AC99-5AFB-4262-9A4C-AD7F2BF6CD0C}" name="Poř.č." dataDxfId="21" dataCellStyle="Normální 2"/>
    <tableColumn id="3" xr3:uid="{76B63C05-2CC0-4B4C-9772-AA957D1D22C9}" name="Date" dataDxfId="20" dataCellStyle="Normální 2"/>
    <tableColumn id="4" xr3:uid="{7D2AFA2F-73C8-41FE-8431-B29BD5BA668D}" name="Č. org." dataDxfId="19" dataCellStyle="Normální 2"/>
    <tableColumn id="5" xr3:uid="{19743E5F-1970-4D3F-897E-D8C35D1DF137}" name="Name" dataDxfId="18" dataCellStyle="Normální 2"/>
    <tableColumn id="6" xr3:uid="{2E1F0AD7-4110-4870-A08A-92BB11DCC01B}" name="Dodavatelská faktura" dataDxfId="17" dataCellStyle="Normální 2"/>
    <tableColumn id="7" xr3:uid="{B1CE1C30-1390-4DC3-8878-7B4F45EF704E}" name="GROSS Price" dataDxfId="16"/>
    <tableColumn id="8" xr3:uid="{F51920E6-7C02-4E80-B256-AF79964DD7F5}" name="NET Price" dataDxfId="15"/>
    <tableColumn id="9" xr3:uid="{1C26C76E-1781-41CE-ABF9-4DF71F93991D}" name="Tax - DPH" dataDxfId="14" dataCellStyle="Normální 2"/>
    <tableColumn id="10" xr3:uid="{B3CE8CD6-AD5E-40B1-AC17-E7E95E8467E3}" name="Comment" dataDxfId="13" dataCellStyle="Normální 2"/>
    <tableColumn id="11" xr3:uid="{FD4BEA6F-9E0A-46F3-8C76-CB06A99460C6}" name="Consumption in m³" dataDxfId="12" dataCellStyle="Normální 2"/>
    <tableColumn id="12" xr3:uid="{D1AF0155-C9EE-40AE-82B0-73EFC243F99F}" name="Price per unit" dataDxfId="11" dataCellStyle="Normální 2"/>
    <tableColumn id="13" xr3:uid="{0CB16D1D-0A22-4724-8A41-086D7002E3BF}" name="Price per period" dataDxfId="10" dataCellStyle="Normální 2"/>
    <tableColumn id="16" xr3:uid="{C35D2639-BB4E-4AA3-B4BC-5785C790D26F}" name="Start of period" dataDxfId="9" dataCellStyle="Normální 2"/>
    <tableColumn id="15" xr3:uid="{3F25CEC4-9420-4581-9E1A-2792D380B397}" name="End of period" dataDxfId="8" dataCellStyle="Normální 2">
      <calculatedColumnFormula>DATEVALUE(RIGHT(Table1[[#This Row],[Comment]],LEN(Table1[[#This Row],[Comment]])-SEARCH(" - ",Table1[[#This Row],[Comment]])-1))</calculatedColumnFormula>
    </tableColumn>
    <tableColumn id="14" xr3:uid="{9A95EFDC-E6B2-4E97-8DC3-18E69FE8A9B4}" name="Year period" dataDxfId="7">
      <calculatedColumnFormula>YEAR(Table1[[#This Row],[End of period]])</calculatedColumnFormula>
    </tableColumn>
    <tableColumn id="17" xr3:uid="{E8A2B842-091B-42D7-B94F-E01DC2C71584}" name="Year invoiced" dataDxfId="6">
      <calculatedColumnFormula>YEAR(Table1[[#This Row],[Date]])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E4DE-9546-476A-A638-BE6A52105DB7}">
  <dimension ref="A1:Q23"/>
  <sheetViews>
    <sheetView workbookViewId="0">
      <selection activeCell="J26" sqref="J26"/>
    </sheetView>
  </sheetViews>
  <sheetFormatPr defaultRowHeight="15" x14ac:dyDescent="0.25"/>
  <cols>
    <col min="1" max="1" width="7.42578125" customWidth="1"/>
    <col min="2" max="2" width="8.140625" customWidth="1"/>
    <col min="3" max="3" width="10.140625" bestFit="1" customWidth="1"/>
    <col min="4" max="4" width="8.7109375" customWidth="1"/>
    <col min="5" max="5" width="32" bestFit="1" customWidth="1"/>
    <col min="6" max="6" width="21.7109375" customWidth="1"/>
    <col min="7" max="7" width="15.42578125" customWidth="1"/>
    <col min="8" max="8" width="12.85546875" customWidth="1"/>
    <col min="9" max="9" width="11.42578125" customWidth="1"/>
    <col min="10" max="10" width="28.7109375" bestFit="1" customWidth="1"/>
    <col min="11" max="11" width="20" customWidth="1"/>
    <col min="12" max="12" width="15" customWidth="1"/>
    <col min="13" max="13" width="20.5703125" customWidth="1"/>
    <col min="14" max="14" width="11.5703125" customWidth="1"/>
    <col min="15" max="15" width="15.28515625" customWidth="1"/>
    <col min="16" max="16" width="16.7109375" customWidth="1"/>
    <col min="17" max="17" width="19.28515625" customWidth="1"/>
  </cols>
  <sheetData>
    <row r="1" spans="1:17" x14ac:dyDescent="0.25">
      <c r="A1" t="s">
        <v>0</v>
      </c>
      <c r="B1" t="s">
        <v>1</v>
      </c>
      <c r="C1" t="s">
        <v>24</v>
      </c>
      <c r="D1" t="s">
        <v>2</v>
      </c>
      <c r="E1" t="s">
        <v>25</v>
      </c>
      <c r="F1" t="s">
        <v>3</v>
      </c>
      <c r="G1" t="s">
        <v>26</v>
      </c>
      <c r="H1" t="s">
        <v>27</v>
      </c>
      <c r="I1" t="s">
        <v>28</v>
      </c>
      <c r="J1" t="s">
        <v>34</v>
      </c>
      <c r="K1" t="s">
        <v>35</v>
      </c>
      <c r="L1" t="s">
        <v>36</v>
      </c>
      <c r="M1" t="s">
        <v>39</v>
      </c>
      <c r="N1" t="s">
        <v>49</v>
      </c>
      <c r="O1" t="s">
        <v>48</v>
      </c>
      <c r="P1" s="50" t="s">
        <v>50</v>
      </c>
      <c r="Q1" s="50" t="s">
        <v>51</v>
      </c>
    </row>
    <row r="2" spans="1:17" ht="18" x14ac:dyDescent="0.25">
      <c r="A2" s="48" t="s">
        <v>4</v>
      </c>
      <c r="B2" s="5">
        <v>190542</v>
      </c>
      <c r="C2" s="6">
        <v>43608</v>
      </c>
      <c r="D2" s="4">
        <v>510</v>
      </c>
      <c r="E2" s="3" t="s">
        <v>5</v>
      </c>
      <c r="F2" s="3" t="s">
        <v>6</v>
      </c>
      <c r="G2" s="27">
        <v>8138</v>
      </c>
      <c r="H2" s="27">
        <v>7076.8</v>
      </c>
      <c r="I2" s="37" t="s">
        <v>30</v>
      </c>
      <c r="J2" s="55" t="s">
        <v>46</v>
      </c>
      <c r="K2" s="7">
        <v>43</v>
      </c>
      <c r="L2" s="53">
        <v>35.200000000000003</v>
      </c>
      <c r="M2" s="51">
        <f>K2*L2</f>
        <v>1513.6000000000001</v>
      </c>
      <c r="N2" s="66"/>
      <c r="O2" s="65">
        <f>DATEVALUE(RIGHT(Table1[[#This Row],[Comment]],LEN(Table1[[#This Row],[Comment]])-SEARCH(" - ",Table1[[#This Row],[Comment]])-1))</f>
        <v>43465</v>
      </c>
      <c r="P2" s="1">
        <f>YEAR(Table1[[#This Row],[End of period]])</f>
        <v>2018</v>
      </c>
      <c r="Q2">
        <f>YEAR(Table1[[#This Row],[Date]])</f>
        <v>2019</v>
      </c>
    </row>
    <row r="3" spans="1:17" x14ac:dyDescent="0.25">
      <c r="A3" s="48" t="s">
        <v>4</v>
      </c>
      <c r="B3" s="5">
        <v>190542</v>
      </c>
      <c r="C3" s="6">
        <v>43608</v>
      </c>
      <c r="D3" s="4">
        <v>510</v>
      </c>
      <c r="E3" s="3" t="s">
        <v>5</v>
      </c>
      <c r="F3" s="3" t="s">
        <v>6</v>
      </c>
      <c r="G3" s="27">
        <v>8138</v>
      </c>
      <c r="H3" s="27">
        <v>7076.8</v>
      </c>
      <c r="I3" s="37" t="s">
        <v>30</v>
      </c>
      <c r="J3" s="55" t="s">
        <v>47</v>
      </c>
      <c r="K3" s="7">
        <v>152</v>
      </c>
      <c r="L3" s="53">
        <v>36.6</v>
      </c>
      <c r="M3" s="51">
        <v>5563.2</v>
      </c>
      <c r="N3" s="64"/>
      <c r="O3" s="65">
        <f>DATEVALUE(RIGHT(Table1[[#This Row],[Comment]],LEN(Table1[[#This Row],[Comment]])-SEARCH(" - ",Table1[[#This Row],[Comment]])-1))</f>
        <v>43608</v>
      </c>
      <c r="P3" s="1">
        <f>YEAR(Table1[[#This Row],[End of period]])</f>
        <v>2019</v>
      </c>
      <c r="Q3">
        <f>YEAR(Table1[[#This Row],[Date]])</f>
        <v>2019</v>
      </c>
    </row>
    <row r="4" spans="1:17" x14ac:dyDescent="0.25">
      <c r="A4" s="48" t="s">
        <v>4</v>
      </c>
      <c r="B4" s="5">
        <v>191309</v>
      </c>
      <c r="C4" s="6">
        <v>43790</v>
      </c>
      <c r="D4" s="4">
        <v>510</v>
      </c>
      <c r="E4" s="3" t="s">
        <v>5</v>
      </c>
      <c r="F4" s="3" t="s">
        <v>9</v>
      </c>
      <c r="G4" s="27">
        <v>6271</v>
      </c>
      <c r="H4" s="27">
        <v>5453.4</v>
      </c>
      <c r="I4" s="37" t="s">
        <v>30</v>
      </c>
      <c r="J4" s="3" t="s">
        <v>10</v>
      </c>
      <c r="K4" s="7">
        <v>149</v>
      </c>
      <c r="L4" s="53">
        <v>36.6</v>
      </c>
      <c r="M4" s="51">
        <v>5453.4000000000005</v>
      </c>
      <c r="N4" s="64"/>
      <c r="O4" s="65">
        <f>DATEVALUE(RIGHT(Table1[[#This Row],[Comment]],LEN(Table1[[#This Row],[Comment]])-SEARCH(" - ",Table1[[#This Row],[Comment]])-1))</f>
        <v>43790</v>
      </c>
      <c r="P4" s="1">
        <f>YEAR(Table1[[#This Row],[End of period]])</f>
        <v>2019</v>
      </c>
      <c r="Q4">
        <f>YEAR(Table1[[#This Row],[Date]])</f>
        <v>2019</v>
      </c>
    </row>
    <row r="5" spans="1:17" x14ac:dyDescent="0.25">
      <c r="A5" s="48" t="s">
        <v>4</v>
      </c>
      <c r="B5" s="5">
        <v>200886</v>
      </c>
      <c r="C5" s="6">
        <v>44074</v>
      </c>
      <c r="D5" s="4">
        <v>510</v>
      </c>
      <c r="E5" s="3" t="s">
        <v>5</v>
      </c>
      <c r="F5" s="3" t="s">
        <v>11</v>
      </c>
      <c r="G5" s="27">
        <v>10853</v>
      </c>
      <c r="H5" s="27">
        <v>9866.4</v>
      </c>
      <c r="I5" s="38" t="s">
        <v>29</v>
      </c>
      <c r="J5" s="3" t="s">
        <v>12</v>
      </c>
      <c r="K5" s="7">
        <v>41</v>
      </c>
      <c r="L5" s="53">
        <v>36.6</v>
      </c>
      <c r="M5" s="51">
        <v>1500.6000000000001</v>
      </c>
      <c r="N5" s="64"/>
      <c r="O5" s="65">
        <f>DATEVALUE(RIGHT(Table1[[#This Row],[Comment]],LEN(Table1[[#This Row],[Comment]])-SEARCH(" - ",Table1[[#This Row],[Comment]])-1))</f>
        <v>43830</v>
      </c>
      <c r="P5">
        <f>YEAR(Table1[[#This Row],[End of period]])</f>
        <v>2019</v>
      </c>
      <c r="Q5">
        <f>YEAR(Table1[[#This Row],[Date]])</f>
        <v>2020</v>
      </c>
    </row>
    <row r="6" spans="1:17" x14ac:dyDescent="0.25">
      <c r="A6" s="48" t="s">
        <v>4</v>
      </c>
      <c r="B6" s="5">
        <v>200886</v>
      </c>
      <c r="C6" s="6">
        <v>44074</v>
      </c>
      <c r="D6" s="4">
        <v>510</v>
      </c>
      <c r="E6" s="3" t="s">
        <v>5</v>
      </c>
      <c r="F6" s="3" t="s">
        <v>11</v>
      </c>
      <c r="G6" s="27">
        <v>10853</v>
      </c>
      <c r="H6" s="27">
        <v>9866.4</v>
      </c>
      <c r="I6" s="38" t="s">
        <v>29</v>
      </c>
      <c r="J6" s="3" t="s">
        <v>13</v>
      </c>
      <c r="K6" s="7">
        <v>151</v>
      </c>
      <c r="L6" s="53">
        <v>38.200000000000003</v>
      </c>
      <c r="M6" s="51">
        <v>5768.2000000000007</v>
      </c>
      <c r="N6" s="64"/>
      <c r="O6" s="65">
        <f>DATEVALUE(RIGHT(Table1[[#This Row],[Comment]],LEN(Table1[[#This Row],[Comment]])-SEARCH(" - ",Table1[[#This Row],[Comment]])-1))</f>
        <v>43979</v>
      </c>
      <c r="P6">
        <f>YEAR(Table1[[#This Row],[End of period]])</f>
        <v>2020</v>
      </c>
      <c r="Q6">
        <f>YEAR(Table1[[#This Row],[Date]])</f>
        <v>2020</v>
      </c>
    </row>
    <row r="7" spans="1:17" x14ac:dyDescent="0.25">
      <c r="A7" s="48" t="s">
        <v>4</v>
      </c>
      <c r="B7" s="5">
        <v>200886</v>
      </c>
      <c r="C7" s="6">
        <v>44074</v>
      </c>
      <c r="D7" s="4">
        <v>510</v>
      </c>
      <c r="E7" s="3" t="s">
        <v>5</v>
      </c>
      <c r="F7" s="3" t="s">
        <v>11</v>
      </c>
      <c r="G7" s="27">
        <v>10853</v>
      </c>
      <c r="H7" s="27">
        <v>9866.4</v>
      </c>
      <c r="I7" s="38" t="s">
        <v>29</v>
      </c>
      <c r="J7" s="55" t="s">
        <v>45</v>
      </c>
      <c r="K7" s="7">
        <v>68</v>
      </c>
      <c r="L7" s="53">
        <v>38.200000000000003</v>
      </c>
      <c r="M7" s="51">
        <v>2597.6000000000004</v>
      </c>
      <c r="N7" s="64"/>
      <c r="O7" s="65">
        <f>DATEVALUE(RIGHT(Table1[[#This Row],[Comment]],LEN(Table1[[#This Row],[Comment]])-SEARCH(" - ",Table1[[#This Row],[Comment]])-1))</f>
        <v>44046</v>
      </c>
      <c r="P7">
        <f>YEAR(Table1[[#This Row],[End of period]])</f>
        <v>2020</v>
      </c>
      <c r="Q7">
        <f>YEAR(Table1[[#This Row],[Date]])</f>
        <v>2020</v>
      </c>
    </row>
    <row r="8" spans="1:17" x14ac:dyDescent="0.25">
      <c r="A8" s="48" t="s">
        <v>4</v>
      </c>
      <c r="B8" s="5">
        <v>201222</v>
      </c>
      <c r="C8" s="6">
        <v>44159</v>
      </c>
      <c r="D8" s="4">
        <v>510</v>
      </c>
      <c r="E8" s="3" t="s">
        <v>5</v>
      </c>
      <c r="F8" s="3" t="s">
        <v>15</v>
      </c>
      <c r="G8" s="27">
        <v>5379</v>
      </c>
      <c r="H8" s="27">
        <v>4889.6000000000004</v>
      </c>
      <c r="I8" s="38" t="s">
        <v>29</v>
      </c>
      <c r="J8" s="3" t="s">
        <v>16</v>
      </c>
      <c r="K8" s="7">
        <v>128</v>
      </c>
      <c r="L8" s="53">
        <v>38.200000000000003</v>
      </c>
      <c r="M8" s="51">
        <v>4889.6000000000004</v>
      </c>
      <c r="N8" s="64"/>
      <c r="O8" s="65">
        <f>DATEVALUE(RIGHT(Table1[[#This Row],[Comment]],LEN(Table1[[#This Row],[Comment]])-SEARCH(" - ",Table1[[#This Row],[Comment]])-1))</f>
        <v>44159</v>
      </c>
      <c r="P8">
        <f>YEAR(Table1[[#This Row],[End of period]])</f>
        <v>2020</v>
      </c>
      <c r="Q8">
        <f>YEAR(Table1[[#This Row],[Date]])</f>
        <v>2020</v>
      </c>
    </row>
    <row r="9" spans="1:17" x14ac:dyDescent="0.25">
      <c r="A9" s="48" t="s">
        <v>4</v>
      </c>
      <c r="B9" s="5">
        <v>210573</v>
      </c>
      <c r="C9" s="6">
        <v>44335</v>
      </c>
      <c r="D9" s="4">
        <v>510</v>
      </c>
      <c r="E9" s="3" t="s">
        <v>5</v>
      </c>
      <c r="F9" s="3" t="s">
        <v>17</v>
      </c>
      <c r="G9" s="27">
        <v>7177</v>
      </c>
      <c r="H9" s="27">
        <v>6524.6</v>
      </c>
      <c r="I9" s="37" t="s">
        <v>29</v>
      </c>
      <c r="J9" s="3" t="s">
        <v>18</v>
      </c>
      <c r="K9" s="7">
        <v>35</v>
      </c>
      <c r="L9" s="53">
        <v>38.200000000000003</v>
      </c>
      <c r="M9" s="51">
        <v>1337</v>
      </c>
      <c r="N9" s="64"/>
      <c r="O9" s="65">
        <f>DATEVALUE(RIGHT(Table1[[#This Row],[Comment]],LEN(Table1[[#This Row],[Comment]])-SEARCH(" - ",Table1[[#This Row],[Comment]])-1))</f>
        <v>44196</v>
      </c>
      <c r="P9">
        <f>YEAR(Table1[[#This Row],[End of period]])</f>
        <v>2020</v>
      </c>
      <c r="Q9">
        <f>YEAR(Table1[[#This Row],[Date]])</f>
        <v>2021</v>
      </c>
    </row>
    <row r="10" spans="1:17" x14ac:dyDescent="0.25">
      <c r="A10" s="48" t="s">
        <v>4</v>
      </c>
      <c r="B10" s="5">
        <v>210573</v>
      </c>
      <c r="C10" s="6">
        <v>44335</v>
      </c>
      <c r="D10" s="4">
        <v>510</v>
      </c>
      <c r="E10" s="3" t="s">
        <v>5</v>
      </c>
      <c r="F10" s="3" t="s">
        <v>17</v>
      </c>
      <c r="G10" s="27">
        <v>7177</v>
      </c>
      <c r="H10" s="27">
        <v>6524.6</v>
      </c>
      <c r="I10" s="37" t="s">
        <v>29</v>
      </c>
      <c r="J10" s="3" t="s">
        <v>19</v>
      </c>
      <c r="K10" s="7">
        <v>131</v>
      </c>
      <c r="L10" s="53">
        <v>39.6</v>
      </c>
      <c r="M10" s="51">
        <v>5187.6000000000004</v>
      </c>
      <c r="N10" s="64"/>
      <c r="O10" s="65">
        <f>DATEVALUE(RIGHT(Table1[[#This Row],[Comment]],LEN(Table1[[#This Row],[Comment]])-SEARCH(" - ",Table1[[#This Row],[Comment]])-1))</f>
        <v>44335</v>
      </c>
      <c r="P10">
        <f>YEAR(Table1[[#This Row],[End of period]])</f>
        <v>2021</v>
      </c>
      <c r="Q10">
        <f>YEAR(Table1[[#This Row],[Date]])</f>
        <v>2021</v>
      </c>
    </row>
    <row r="11" spans="1:17" x14ac:dyDescent="0.25">
      <c r="A11" s="48" t="s">
        <v>4</v>
      </c>
      <c r="B11" s="5">
        <v>211287</v>
      </c>
      <c r="C11" s="6">
        <v>44523</v>
      </c>
      <c r="D11" s="4">
        <v>510</v>
      </c>
      <c r="E11" s="3" t="s">
        <v>5</v>
      </c>
      <c r="F11" s="3" t="s">
        <v>20</v>
      </c>
      <c r="G11" s="27">
        <v>9060</v>
      </c>
      <c r="H11" s="27">
        <v>8236.7999999999993</v>
      </c>
      <c r="I11" s="37" t="s">
        <v>29</v>
      </c>
      <c r="J11" s="3" t="s">
        <v>21</v>
      </c>
      <c r="K11" s="7">
        <v>208</v>
      </c>
      <c r="L11" s="53">
        <v>39.6</v>
      </c>
      <c r="M11" s="51">
        <v>8236.8000000000011</v>
      </c>
      <c r="N11" s="64"/>
      <c r="O11" s="65">
        <f>DATEVALUE(RIGHT(Table1[[#This Row],[Comment]],LEN(Table1[[#This Row],[Comment]])-SEARCH(" - ",Table1[[#This Row],[Comment]])-1))</f>
        <v>44523</v>
      </c>
      <c r="P11">
        <f>YEAR(Table1[[#This Row],[End of period]])</f>
        <v>2021</v>
      </c>
      <c r="Q11">
        <f>YEAR(Table1[[#This Row],[Date]])</f>
        <v>2021</v>
      </c>
    </row>
    <row r="12" spans="1:17" x14ac:dyDescent="0.25">
      <c r="A12" s="48"/>
      <c r="B12" s="5"/>
      <c r="C12" s="6">
        <v>44692</v>
      </c>
      <c r="D12" s="4"/>
      <c r="E12" s="3" t="s">
        <v>5</v>
      </c>
      <c r="F12" s="3"/>
      <c r="G12" s="54"/>
      <c r="H12" s="54"/>
      <c r="I12" s="55"/>
      <c r="J12" s="76" t="s">
        <v>67</v>
      </c>
      <c r="K12" s="7">
        <v>39</v>
      </c>
      <c r="L12" s="53">
        <v>39.6</v>
      </c>
      <c r="M12" s="51">
        <v>1544.4</v>
      </c>
      <c r="N12" s="64"/>
      <c r="O12" s="65">
        <f>DATEVALUE(RIGHT(Table1[[#This Row],[Comment]],LEN(Table1[[#This Row],[Comment]])-SEARCH(" - ",Table1[[#This Row],[Comment]])-1))</f>
        <v>44560</v>
      </c>
      <c r="P12">
        <f>YEAR(Table1[[#This Row],[End of period]])</f>
        <v>2021</v>
      </c>
      <c r="Q12">
        <f>YEAR(Table1[[#This Row],[Date]])</f>
        <v>2022</v>
      </c>
    </row>
    <row r="13" spans="1:17" x14ac:dyDescent="0.25">
      <c r="A13" s="48"/>
      <c r="B13" s="5"/>
      <c r="C13" s="6">
        <v>44692</v>
      </c>
      <c r="D13" s="4"/>
      <c r="E13" s="3" t="s">
        <v>5</v>
      </c>
      <c r="F13" s="3"/>
      <c r="G13" s="54"/>
      <c r="H13" s="54"/>
      <c r="I13" s="55"/>
      <c r="J13" s="55" t="s">
        <v>43</v>
      </c>
      <c r="K13" s="7">
        <v>134</v>
      </c>
      <c r="L13" s="53">
        <v>41.3</v>
      </c>
      <c r="M13" s="51">
        <v>5532.2</v>
      </c>
      <c r="N13" s="64"/>
      <c r="O13" s="65">
        <f>DATEVALUE(RIGHT(Table1[[#This Row],[Comment]],LEN(Table1[[#This Row],[Comment]])-SEARCH(" - ",Table1[[#This Row],[Comment]])-1))</f>
        <v>44692</v>
      </c>
      <c r="P13">
        <f>YEAR(Table1[[#This Row],[End of period]])</f>
        <v>2022</v>
      </c>
      <c r="Q13">
        <f>YEAR(Table1[[#This Row],[Date]])</f>
        <v>2022</v>
      </c>
    </row>
    <row r="14" spans="1:17" x14ac:dyDescent="0.25">
      <c r="A14" s="56"/>
      <c r="B14" s="57"/>
      <c r="C14" s="58">
        <v>44889</v>
      </c>
      <c r="D14" s="59"/>
      <c r="E14" s="49" t="s">
        <v>5</v>
      </c>
      <c r="F14" s="49"/>
      <c r="G14" s="60"/>
      <c r="H14" s="60"/>
      <c r="I14" s="61"/>
      <c r="J14" s="61" t="s">
        <v>44</v>
      </c>
      <c r="K14" s="62">
        <v>226</v>
      </c>
      <c r="L14" s="63">
        <v>41.3</v>
      </c>
      <c r="M14" s="52">
        <v>9333.7999999999993</v>
      </c>
      <c r="N14" s="64"/>
      <c r="O14" s="65">
        <f>DATEVALUE(RIGHT(Table1[[#This Row],[Comment]],LEN(Table1[[#This Row],[Comment]])-SEARCH(" - ",Table1[[#This Row],[Comment]])-1))</f>
        <v>44889</v>
      </c>
      <c r="P14">
        <f>YEAR(Table1[[#This Row],[End of period]])</f>
        <v>2022</v>
      </c>
      <c r="Q14">
        <f>YEAR(Table1[[#This Row],[Date]])</f>
        <v>2022</v>
      </c>
    </row>
    <row r="15" spans="1:17" x14ac:dyDescent="0.25">
      <c r="A15" s="48"/>
      <c r="B15" s="5"/>
      <c r="C15" s="6">
        <v>44926</v>
      </c>
      <c r="D15" s="4"/>
      <c r="E15" s="74" t="s">
        <v>5</v>
      </c>
      <c r="F15" s="74" t="s">
        <v>54</v>
      </c>
      <c r="G15" s="75">
        <v>4104</v>
      </c>
      <c r="H15" s="75">
        <v>3731.2</v>
      </c>
      <c r="I15" s="37" t="s">
        <v>57</v>
      </c>
      <c r="J15" s="73" t="s">
        <v>60</v>
      </c>
      <c r="K15" s="7">
        <v>32</v>
      </c>
      <c r="L15" s="53">
        <f>Table1[[#This Row],[Price per period]]/Table1[[#This Row],[Consumption in m³]]</f>
        <v>41.3</v>
      </c>
      <c r="M15" s="51">
        <v>1321.6</v>
      </c>
      <c r="N15" s="64"/>
      <c r="O15" s="65">
        <f>DATEVALUE(RIGHT(Table1[[#This Row],[Comment]],LEN(Table1[[#This Row],[Comment]])-SEARCH(" - ",Table1[[#This Row],[Comment]])-1))</f>
        <v>44926</v>
      </c>
      <c r="P15">
        <f>YEAR(Table1[[#This Row],[End of period]])</f>
        <v>2022</v>
      </c>
      <c r="Q15">
        <f>YEAR(Table1[[#This Row],[Date]])</f>
        <v>2022</v>
      </c>
    </row>
    <row r="16" spans="1:17" x14ac:dyDescent="0.25">
      <c r="A16" s="48"/>
      <c r="B16" s="5"/>
      <c r="C16" s="6">
        <v>44981</v>
      </c>
      <c r="D16" s="4"/>
      <c r="E16" s="74" t="s">
        <v>5</v>
      </c>
      <c r="F16" s="74" t="s">
        <v>54</v>
      </c>
      <c r="G16" s="75">
        <v>4104</v>
      </c>
      <c r="H16" s="75">
        <v>3731.2</v>
      </c>
      <c r="I16" s="37" t="s">
        <v>57</v>
      </c>
      <c r="J16" s="73" t="s">
        <v>61</v>
      </c>
      <c r="K16" s="7">
        <v>48</v>
      </c>
      <c r="L16" s="53">
        <f>Table1[[#This Row],[Price per period]]/Table1[[#This Row],[Consumption in m³]]</f>
        <v>50.199999999999996</v>
      </c>
      <c r="M16" s="51">
        <v>2409.6</v>
      </c>
      <c r="N16" s="64"/>
      <c r="O16" s="65">
        <f>DATEVALUE(RIGHT(Table1[[#This Row],[Comment]],LEN(Table1[[#This Row],[Comment]])-SEARCH(" - ",Table1[[#This Row],[Comment]])-1))</f>
        <v>44981</v>
      </c>
      <c r="P16">
        <f>YEAR(Table1[[#This Row],[End of period]])</f>
        <v>2023</v>
      </c>
      <c r="Q16">
        <f>YEAR(Table1[[#This Row],[Date]])</f>
        <v>2023</v>
      </c>
    </row>
    <row r="17" spans="1:17" x14ac:dyDescent="0.25">
      <c r="A17" s="48"/>
      <c r="B17" s="5"/>
      <c r="C17" s="6">
        <v>45055</v>
      </c>
      <c r="D17" s="4"/>
      <c r="E17" s="74" t="s">
        <v>5</v>
      </c>
      <c r="F17" s="74" t="s">
        <v>55</v>
      </c>
      <c r="G17" s="75">
        <v>4196</v>
      </c>
      <c r="H17" s="75">
        <v>3815.2</v>
      </c>
      <c r="I17" s="37" t="s">
        <v>57</v>
      </c>
      <c r="J17" s="3" t="s">
        <v>58</v>
      </c>
      <c r="K17" s="7">
        <v>76</v>
      </c>
      <c r="L17" s="53">
        <f>Table1[[#This Row],[Price per period]]/Table1[[#This Row],[Consumption in m³]]</f>
        <v>50.199999999999996</v>
      </c>
      <c r="M17" s="51">
        <v>3815.2</v>
      </c>
      <c r="N17" s="64"/>
      <c r="O17" s="65">
        <f>DATEVALUE(RIGHT(Table1[[#This Row],[Comment]],LEN(Table1[[#This Row],[Comment]])-SEARCH(" - ",Table1[[#This Row],[Comment]])-1))</f>
        <v>45055</v>
      </c>
      <c r="P17">
        <f>YEAR(Table1[[#This Row],[End of period]])</f>
        <v>2023</v>
      </c>
      <c r="Q17">
        <f>YEAR(Table1[[#This Row],[Date]])</f>
        <v>2023</v>
      </c>
    </row>
    <row r="18" spans="1:17" x14ac:dyDescent="0.25">
      <c r="A18" s="56"/>
      <c r="B18" s="57"/>
      <c r="C18" s="58">
        <v>45253</v>
      </c>
      <c r="D18" s="59"/>
      <c r="E18" s="74" t="s">
        <v>5</v>
      </c>
      <c r="F18" s="74" t="s">
        <v>56</v>
      </c>
      <c r="G18" s="75">
        <v>11596</v>
      </c>
      <c r="H18" s="75">
        <v>10542</v>
      </c>
      <c r="I18" s="37" t="s">
        <v>57</v>
      </c>
      <c r="J18" s="49" t="s">
        <v>59</v>
      </c>
      <c r="K18" s="62">
        <v>210</v>
      </c>
      <c r="L18" s="53">
        <f>Table1[[#This Row],[Price per period]]/Table1[[#This Row],[Consumption in m³]]</f>
        <v>50.2</v>
      </c>
      <c r="M18" s="52">
        <v>10542</v>
      </c>
      <c r="N18" s="64"/>
      <c r="O18" s="65">
        <f>DATEVALUE(RIGHT(Table1[[#This Row],[Comment]],LEN(Table1[[#This Row],[Comment]])-SEARCH(" - ",Table1[[#This Row],[Comment]])-1))</f>
        <v>45253</v>
      </c>
      <c r="P18">
        <f>YEAR(Table1[[#This Row],[End of period]])</f>
        <v>2023</v>
      </c>
      <c r="Q18">
        <f>YEAR(Table1[[#This Row],[Date]])</f>
        <v>2023</v>
      </c>
    </row>
    <row r="19" spans="1:17" x14ac:dyDescent="0.25">
      <c r="A19" s="48"/>
      <c r="B19" s="5"/>
      <c r="C19" s="6">
        <v>45426</v>
      </c>
      <c r="D19" s="4"/>
      <c r="E19" s="3" t="s">
        <v>5</v>
      </c>
      <c r="F19" s="3" t="s">
        <v>62</v>
      </c>
      <c r="G19" s="78">
        <v>9784</v>
      </c>
      <c r="H19" s="78">
        <v>8736.2000000000007</v>
      </c>
      <c r="I19" s="76" t="s">
        <v>63</v>
      </c>
      <c r="J19" t="s">
        <v>64</v>
      </c>
      <c r="K19" s="7">
        <v>36</v>
      </c>
      <c r="L19" s="53">
        <f>Table1[[#This Row],[Price per period]]/Table1[[#This Row],[Consumption in m³]]</f>
        <v>50.2</v>
      </c>
      <c r="M19" s="51">
        <v>1807.2</v>
      </c>
      <c r="N19" s="64"/>
      <c r="O19" s="65">
        <v>45291</v>
      </c>
      <c r="P19">
        <f>YEAR(Table1[[#This Row],[End of period]])</f>
        <v>2023</v>
      </c>
      <c r="Q19">
        <f>YEAR(Table1[[#This Row],[Date]])</f>
        <v>2024</v>
      </c>
    </row>
    <row r="20" spans="1:17" x14ac:dyDescent="0.25">
      <c r="A20" s="48"/>
      <c r="B20" s="5"/>
      <c r="C20" s="6">
        <v>45426</v>
      </c>
      <c r="D20" s="4"/>
      <c r="E20" s="3" t="s">
        <v>5</v>
      </c>
      <c r="F20" s="3" t="s">
        <v>62</v>
      </c>
      <c r="G20" s="78">
        <v>9784</v>
      </c>
      <c r="H20" s="78">
        <v>8736.2000000000007</v>
      </c>
      <c r="I20" s="76" t="s">
        <v>63</v>
      </c>
      <c r="J20" t="s">
        <v>64</v>
      </c>
      <c r="K20" s="7">
        <v>130</v>
      </c>
      <c r="L20" s="53">
        <f>Table1[[#This Row],[Price per period]]/Table1[[#This Row],[Consumption in m³]]</f>
        <v>53.3</v>
      </c>
      <c r="M20" s="51">
        <v>6929</v>
      </c>
      <c r="N20" s="64"/>
      <c r="O20" s="65">
        <f>DATEVALUE(RIGHT(Table1[[#This Row],[Comment]],LEN(Table1[[#This Row],[Comment]])-SEARCH(" - ",Table1[[#This Row],[Comment]])-1))</f>
        <v>45426</v>
      </c>
      <c r="P20">
        <f>YEAR(Table1[[#This Row],[End of period]])</f>
        <v>2024</v>
      </c>
      <c r="Q20">
        <f>YEAR(Table1[[#This Row],[Date]])</f>
        <v>2024</v>
      </c>
    </row>
    <row r="21" spans="1:17" x14ac:dyDescent="0.25">
      <c r="A21" s="56"/>
      <c r="B21" s="57"/>
      <c r="C21" s="58">
        <v>45618</v>
      </c>
      <c r="D21" s="59"/>
      <c r="E21" s="49" t="s">
        <v>5</v>
      </c>
      <c r="F21" s="49" t="s">
        <v>65</v>
      </c>
      <c r="G21" s="79">
        <v>12536</v>
      </c>
      <c r="H21" s="79">
        <v>11193</v>
      </c>
      <c r="I21" s="77" t="s">
        <v>63</v>
      </c>
      <c r="J21" t="s">
        <v>66</v>
      </c>
      <c r="K21" s="62">
        <v>210</v>
      </c>
      <c r="L21" s="53">
        <f>Table1[[#This Row],[Price per period]]/Table1[[#This Row],[Consumption in m³]]</f>
        <v>53.3</v>
      </c>
      <c r="M21" s="52">
        <v>11193</v>
      </c>
      <c r="N21" s="64"/>
      <c r="O21" s="65">
        <f>DATEVALUE(RIGHT(Table1[[#This Row],[Comment]],LEN(Table1[[#This Row],[Comment]])-SEARCH(" - ",Table1[[#This Row],[Comment]])-1))</f>
        <v>45618</v>
      </c>
      <c r="P21">
        <f>YEAR(Table1[[#This Row],[End of period]])</f>
        <v>2024</v>
      </c>
      <c r="Q21">
        <f>YEAR(Table1[[#This Row],[Date]])</f>
        <v>2024</v>
      </c>
    </row>
    <row r="22" spans="1:17" x14ac:dyDescent="0.25">
      <c r="A22" s="48"/>
      <c r="B22" s="5"/>
      <c r="C22" s="6">
        <v>45791</v>
      </c>
      <c r="D22" s="4"/>
      <c r="E22" s="49" t="s">
        <v>5</v>
      </c>
      <c r="F22" s="74" t="s">
        <v>68</v>
      </c>
      <c r="G22" s="75">
        <v>9258</v>
      </c>
      <c r="H22" s="75">
        <v>8266.7999999999993</v>
      </c>
      <c r="I22" s="81" t="s">
        <v>63</v>
      </c>
      <c r="J22" s="74" t="s">
        <v>70</v>
      </c>
      <c r="K22" s="62">
        <v>118</v>
      </c>
      <c r="L22" s="53">
        <f>Table1[[#This Row],[Price per period]]/Table1[[#This Row],[Consumption in m³]]</f>
        <v>54.7</v>
      </c>
      <c r="M22" s="52">
        <v>6454.6</v>
      </c>
      <c r="N22" s="64"/>
      <c r="O22" s="65">
        <f>DATEVALUE(RIGHT(Table1[[#This Row],[Comment]],LEN(Table1[[#This Row],[Comment]])-SEARCH(" - ",Table1[[#This Row],[Comment]])-1))</f>
        <v>45791</v>
      </c>
      <c r="P22">
        <f>YEAR(Table1[[#This Row],[End of period]])</f>
        <v>2025</v>
      </c>
      <c r="Q22">
        <f>YEAR(Table1[[#This Row],[Date]])</f>
        <v>2025</v>
      </c>
    </row>
    <row r="23" spans="1:17" x14ac:dyDescent="0.25">
      <c r="A23" s="56"/>
      <c r="B23" s="57"/>
      <c r="C23" s="58">
        <v>45981</v>
      </c>
      <c r="D23" s="59"/>
      <c r="E23" s="49" t="s">
        <v>5</v>
      </c>
      <c r="F23" s="74" t="s">
        <v>69</v>
      </c>
      <c r="G23" s="75">
        <v>10414</v>
      </c>
      <c r="H23" s="75">
        <v>9299</v>
      </c>
      <c r="I23" s="81" t="s">
        <v>63</v>
      </c>
      <c r="J23" s="74" t="s">
        <v>71</v>
      </c>
      <c r="K23" s="82">
        <v>170</v>
      </c>
      <c r="L23" s="53">
        <f>Table1[[#This Row],[Price per period]]/Table1[[#This Row],[Consumption in m³]]</f>
        <v>54.7</v>
      </c>
      <c r="M23" s="52">
        <v>9299</v>
      </c>
      <c r="N23" s="64"/>
      <c r="O23" s="65">
        <f>DATEVALUE(RIGHT(Table1[[#This Row],[Comment]],LEN(Table1[[#This Row],[Comment]])-SEARCH(" - ",Table1[[#This Row],[Comment]])-1))</f>
        <v>45981</v>
      </c>
      <c r="P23">
        <f>YEAR(Table1[[#This Row],[End of period]])</f>
        <v>2025</v>
      </c>
      <c r="Q23">
        <f>YEAR(Table1[[#This Row],[Date]])</f>
        <v>2025</v>
      </c>
    </row>
  </sheetData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0787-BFBE-4622-970F-6F2962918AA4}">
  <sheetPr>
    <pageSetUpPr fitToPage="1"/>
  </sheetPr>
  <dimension ref="A1:V14"/>
  <sheetViews>
    <sheetView tabSelected="1" zoomScale="85" zoomScaleNormal="85" workbookViewId="0">
      <selection activeCell="U22" sqref="U22"/>
    </sheetView>
  </sheetViews>
  <sheetFormatPr defaultRowHeight="15" x14ac:dyDescent="0.25"/>
  <cols>
    <col min="1" max="1" width="14.28515625" customWidth="1"/>
    <col min="2" max="2" width="13.42578125" customWidth="1"/>
    <col min="3" max="3" width="15.7109375" bestFit="1" customWidth="1"/>
    <col min="4" max="4" width="24.85546875" bestFit="1" customWidth="1"/>
    <col min="5" max="5" width="23.28515625" bestFit="1" customWidth="1"/>
    <col min="6" max="6" width="22.140625" bestFit="1" customWidth="1"/>
    <col min="7" max="12" width="1.85546875" customWidth="1"/>
    <col min="13" max="13" width="15" customWidth="1"/>
    <col min="14" max="14" width="15.28515625" customWidth="1"/>
    <col min="21" max="21" width="9.42578125" bestFit="1" customWidth="1"/>
    <col min="22" max="22" width="17.140625" customWidth="1"/>
  </cols>
  <sheetData>
    <row r="1" spans="1:22" ht="33.75" x14ac:dyDescent="0.25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2" ht="23.25" x14ac:dyDescent="0.25">
      <c r="A2" s="85" t="s">
        <v>75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22" ht="2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71" t="s">
        <v>38</v>
      </c>
      <c r="N3" s="72">
        <f ca="1">TODAY()</f>
        <v>46077</v>
      </c>
    </row>
    <row r="4" spans="1:22" ht="15.75" x14ac:dyDescent="0.25">
      <c r="M4" s="71" t="s">
        <v>52</v>
      </c>
      <c r="N4" s="72" t="s">
        <v>53</v>
      </c>
    </row>
    <row r="6" spans="1:22" x14ac:dyDescent="0.25">
      <c r="C6" s="67" t="s">
        <v>72</v>
      </c>
      <c r="D6" t="s">
        <v>40</v>
      </c>
      <c r="E6" t="s">
        <v>41</v>
      </c>
      <c r="F6" t="s">
        <v>42</v>
      </c>
    </row>
    <row r="7" spans="1:22" x14ac:dyDescent="0.25">
      <c r="C7" s="68">
        <v>2019</v>
      </c>
      <c r="D7" s="87">
        <v>344</v>
      </c>
      <c r="E7" s="69">
        <v>36.133333333333333</v>
      </c>
      <c r="F7" s="80">
        <v>12530.2</v>
      </c>
      <c r="U7" s="70"/>
      <c r="V7" s="70"/>
    </row>
    <row r="8" spans="1:22" x14ac:dyDescent="0.25">
      <c r="C8" s="68">
        <v>2020</v>
      </c>
      <c r="D8" s="87">
        <v>388</v>
      </c>
      <c r="E8" s="69">
        <v>37.800000000000004</v>
      </c>
      <c r="F8" s="80">
        <v>14756.000000000002</v>
      </c>
      <c r="U8" s="70"/>
      <c r="V8" s="70"/>
    </row>
    <row r="9" spans="1:22" x14ac:dyDescent="0.25">
      <c r="C9" s="68">
        <v>2021</v>
      </c>
      <c r="D9" s="87">
        <v>374</v>
      </c>
      <c r="E9" s="69">
        <v>39.133333333333333</v>
      </c>
      <c r="F9" s="80">
        <v>14761.400000000001</v>
      </c>
      <c r="U9" s="70"/>
      <c r="V9" s="70"/>
    </row>
    <row r="10" spans="1:22" x14ac:dyDescent="0.25">
      <c r="C10" s="68">
        <v>2022</v>
      </c>
      <c r="D10" s="87">
        <v>431</v>
      </c>
      <c r="E10" s="69">
        <v>40.875</v>
      </c>
      <c r="F10" s="80">
        <v>17732</v>
      </c>
      <c r="U10" s="70"/>
      <c r="V10" s="70"/>
    </row>
    <row r="11" spans="1:22" x14ac:dyDescent="0.25">
      <c r="C11" s="68">
        <v>2023</v>
      </c>
      <c r="D11" s="87">
        <v>334</v>
      </c>
      <c r="E11" s="69">
        <v>50.199999999999996</v>
      </c>
      <c r="F11" s="80">
        <v>16766.8</v>
      </c>
      <c r="U11" s="70"/>
      <c r="V11" s="70"/>
    </row>
    <row r="12" spans="1:22" x14ac:dyDescent="0.25">
      <c r="C12" s="68">
        <v>2024</v>
      </c>
      <c r="D12" s="87">
        <v>376</v>
      </c>
      <c r="E12" s="69">
        <v>52.266666666666673</v>
      </c>
      <c r="F12" s="80">
        <v>19929.2</v>
      </c>
    </row>
    <row r="13" spans="1:22" x14ac:dyDescent="0.25">
      <c r="C13" s="68">
        <v>2025</v>
      </c>
      <c r="D13" s="87">
        <v>288</v>
      </c>
      <c r="E13" s="69">
        <v>54.7</v>
      </c>
      <c r="F13" s="80">
        <v>15753.6</v>
      </c>
    </row>
    <row r="14" spans="1:22" x14ac:dyDescent="0.25">
      <c r="C14" s="68" t="s">
        <v>73</v>
      </c>
      <c r="D14" s="87">
        <v>2535</v>
      </c>
      <c r="E14" s="69">
        <v>43.513636363636373</v>
      </c>
      <c r="F14" s="70">
        <v>112229.2</v>
      </c>
    </row>
  </sheetData>
  <mergeCells count="2">
    <mergeCell ref="A1:N1"/>
    <mergeCell ref="A2:N2"/>
  </mergeCells>
  <conditionalFormatting pivot="1" sqref="D7:D1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pivot="1" sqref="E7:E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pivot="1" sqref="F7:F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scale="6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workbookViewId="0">
      <selection activeCell="E30" sqref="E30"/>
    </sheetView>
  </sheetViews>
  <sheetFormatPr defaultRowHeight="15" x14ac:dyDescent="0.25"/>
  <cols>
    <col min="1" max="1" width="5.28515625" bestFit="1" customWidth="1"/>
    <col min="2" max="2" width="7" bestFit="1" customWidth="1"/>
    <col min="3" max="3" width="10.140625" bestFit="1" customWidth="1"/>
    <col min="4" max="4" width="6.5703125" bestFit="1" customWidth="1"/>
    <col min="5" max="5" width="32" bestFit="1" customWidth="1"/>
    <col min="6" max="6" width="19.85546875" bestFit="1" customWidth="1"/>
    <col min="7" max="7" width="13.42578125" bestFit="1" customWidth="1"/>
    <col min="8" max="8" width="10.7109375" bestFit="1" customWidth="1"/>
    <col min="9" max="9" width="9.28515625" bestFit="1" customWidth="1"/>
    <col min="10" max="10" width="28.7109375" bestFit="1" customWidth="1"/>
    <col min="11" max="11" width="18.140625" bestFit="1" customWidth="1"/>
    <col min="12" max="12" width="12.85546875" bestFit="1" customWidth="1"/>
    <col min="13" max="13" width="10.28515625" bestFit="1" customWidth="1"/>
    <col min="14" max="14" width="18.140625" bestFit="1" customWidth="1"/>
    <col min="15" max="15" width="28.42578125" bestFit="1" customWidth="1"/>
  </cols>
  <sheetData>
    <row r="1" spans="1:15" ht="41.25" customHeight="1" x14ac:dyDescent="0.25">
      <c r="A1" s="83" t="s">
        <v>22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41.25" customHeight="1" x14ac:dyDescent="0.25">
      <c r="A2" s="85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41.25" customHeight="1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46" t="s">
        <v>38</v>
      </c>
      <c r="O3" s="47">
        <f ca="1">TODAY()</f>
        <v>46077</v>
      </c>
    </row>
    <row r="5" spans="1:15" x14ac:dyDescent="0.25">
      <c r="A5" s="8" t="s">
        <v>0</v>
      </c>
      <c r="B5" s="8" t="s">
        <v>1</v>
      </c>
      <c r="C5" s="39" t="s">
        <v>24</v>
      </c>
      <c r="D5" s="39" t="s">
        <v>2</v>
      </c>
      <c r="E5" s="39" t="s">
        <v>25</v>
      </c>
      <c r="F5" s="39" t="s">
        <v>3</v>
      </c>
      <c r="G5" s="40" t="s">
        <v>26</v>
      </c>
      <c r="H5" s="40" t="s">
        <v>27</v>
      </c>
      <c r="I5" s="39" t="s">
        <v>28</v>
      </c>
      <c r="J5" s="39" t="s">
        <v>34</v>
      </c>
      <c r="K5" s="39" t="s">
        <v>35</v>
      </c>
      <c r="L5" s="39" t="s">
        <v>36</v>
      </c>
      <c r="M5" s="41" t="s">
        <v>37</v>
      </c>
      <c r="N5" s="1"/>
    </row>
    <row r="6" spans="1:15" x14ac:dyDescent="0.25">
      <c r="A6" s="3" t="s">
        <v>4</v>
      </c>
      <c r="B6" s="5">
        <v>190542</v>
      </c>
      <c r="C6" s="6">
        <v>43608</v>
      </c>
      <c r="D6" s="4">
        <v>510</v>
      </c>
      <c r="E6" s="3" t="s">
        <v>5</v>
      </c>
      <c r="F6" s="3" t="s">
        <v>6</v>
      </c>
      <c r="G6" s="27">
        <v>8138</v>
      </c>
      <c r="H6" s="27">
        <v>7076.8</v>
      </c>
      <c r="I6" s="37" t="s">
        <v>30</v>
      </c>
      <c r="J6" s="3" t="s">
        <v>7</v>
      </c>
      <c r="K6" s="7">
        <v>43</v>
      </c>
      <c r="L6" s="7">
        <v>35.200000000000003</v>
      </c>
      <c r="M6" s="20">
        <f>K6*L6</f>
        <v>1513.6000000000001</v>
      </c>
      <c r="N6" s="1"/>
    </row>
    <row r="7" spans="1:15" x14ac:dyDescent="0.25">
      <c r="A7" s="3"/>
      <c r="B7" s="5"/>
      <c r="C7" s="6"/>
      <c r="D7" s="4"/>
      <c r="E7" s="3"/>
      <c r="F7" s="3"/>
      <c r="G7" s="27"/>
      <c r="H7" s="27"/>
      <c r="I7" s="37"/>
      <c r="J7" s="11" t="s">
        <v>8</v>
      </c>
      <c r="K7" s="7">
        <v>152</v>
      </c>
      <c r="L7" s="7">
        <v>36.6</v>
      </c>
      <c r="M7" s="21">
        <v>5563.2</v>
      </c>
      <c r="N7" s="1"/>
    </row>
    <row r="8" spans="1:15" x14ac:dyDescent="0.25">
      <c r="A8" s="3" t="s">
        <v>4</v>
      </c>
      <c r="B8" s="5">
        <v>191309</v>
      </c>
      <c r="C8" s="6">
        <v>43790</v>
      </c>
      <c r="D8" s="4">
        <v>510</v>
      </c>
      <c r="E8" s="3" t="s">
        <v>5</v>
      </c>
      <c r="F8" s="3" t="s">
        <v>9</v>
      </c>
      <c r="G8" s="27">
        <v>6271</v>
      </c>
      <c r="H8" s="27">
        <v>5453.4</v>
      </c>
      <c r="I8" s="37" t="s">
        <v>30</v>
      </c>
      <c r="J8" s="11" t="s">
        <v>10</v>
      </c>
      <c r="K8" s="7">
        <v>149</v>
      </c>
      <c r="L8" s="7">
        <v>36.6</v>
      </c>
      <c r="M8" s="21">
        <v>5453.4000000000005</v>
      </c>
      <c r="N8" s="1"/>
    </row>
    <row r="9" spans="1:15" x14ac:dyDescent="0.25">
      <c r="A9" s="1"/>
      <c r="B9" s="1"/>
      <c r="C9" s="30">
        <v>2019</v>
      </c>
      <c r="D9" s="1"/>
      <c r="E9" s="1"/>
      <c r="F9" s="1"/>
      <c r="G9" s="28">
        <v>14409</v>
      </c>
      <c r="H9" s="28">
        <v>12530.2</v>
      </c>
      <c r="I9" s="1"/>
      <c r="J9" s="1"/>
      <c r="K9" s="34">
        <v>344</v>
      </c>
      <c r="L9" s="2"/>
      <c r="M9" s="2">
        <f>SUM(M6:M8)</f>
        <v>12530.2</v>
      </c>
      <c r="N9" s="1"/>
    </row>
    <row r="10" spans="1:15" ht="15.75" thickBot="1" x14ac:dyDescent="0.3">
      <c r="A10" s="1"/>
      <c r="B10" s="1"/>
      <c r="C10" s="1"/>
      <c r="D10" s="1"/>
      <c r="E10" s="1"/>
      <c r="F10" s="1"/>
      <c r="G10" s="29"/>
      <c r="H10" s="29"/>
      <c r="I10" s="1"/>
      <c r="J10" s="1"/>
      <c r="K10" s="2"/>
      <c r="L10" s="2"/>
      <c r="M10" s="2"/>
      <c r="N10" s="13"/>
      <c r="O10" s="14"/>
    </row>
    <row r="11" spans="1:15" x14ac:dyDescent="0.25">
      <c r="A11" s="8" t="s">
        <v>0</v>
      </c>
      <c r="B11" s="8" t="s">
        <v>1</v>
      </c>
      <c r="C11" s="39" t="s">
        <v>24</v>
      </c>
      <c r="D11" s="39" t="s">
        <v>2</v>
      </c>
      <c r="E11" s="39" t="s">
        <v>25</v>
      </c>
      <c r="F11" s="39" t="s">
        <v>3</v>
      </c>
      <c r="G11" s="40" t="s">
        <v>26</v>
      </c>
      <c r="H11" s="40" t="s">
        <v>27</v>
      </c>
      <c r="I11" s="39" t="s">
        <v>28</v>
      </c>
      <c r="J11" s="39" t="s">
        <v>34</v>
      </c>
      <c r="K11" s="39" t="s">
        <v>35</v>
      </c>
      <c r="L11" s="39" t="s">
        <v>36</v>
      </c>
      <c r="M11" s="41" t="s">
        <v>37</v>
      </c>
      <c r="N11" s="18" t="s">
        <v>35</v>
      </c>
      <c r="O11" s="15" t="s">
        <v>31</v>
      </c>
    </row>
    <row r="12" spans="1:15" ht="15.75" thickBot="1" x14ac:dyDescent="0.3">
      <c r="A12" s="3" t="s">
        <v>4</v>
      </c>
      <c r="B12" s="5">
        <v>200886</v>
      </c>
      <c r="C12" s="6">
        <v>44074</v>
      </c>
      <c r="D12" s="4">
        <v>510</v>
      </c>
      <c r="E12" s="3" t="s">
        <v>5</v>
      </c>
      <c r="F12" s="3" t="s">
        <v>11</v>
      </c>
      <c r="G12" s="27">
        <v>10853</v>
      </c>
      <c r="H12" s="27">
        <v>9866.4</v>
      </c>
      <c r="I12" s="38" t="s">
        <v>29</v>
      </c>
      <c r="J12" s="11" t="s">
        <v>12</v>
      </c>
      <c r="K12" s="7">
        <v>41</v>
      </c>
      <c r="L12" s="7">
        <v>36.6</v>
      </c>
      <c r="M12" s="21">
        <v>1500.6000000000001</v>
      </c>
      <c r="N12" s="19">
        <f>K7+K8+K12</f>
        <v>342</v>
      </c>
      <c r="O12" s="17">
        <v>12517.2</v>
      </c>
    </row>
    <row r="13" spans="1:15" x14ac:dyDescent="0.25">
      <c r="A13" s="3"/>
      <c r="B13" s="5"/>
      <c r="C13" s="6"/>
      <c r="D13" s="4"/>
      <c r="E13" s="3"/>
      <c r="F13" s="3"/>
      <c r="G13" s="27"/>
      <c r="H13" s="27"/>
      <c r="I13" s="3"/>
      <c r="J13" s="10" t="s">
        <v>13</v>
      </c>
      <c r="K13" s="7">
        <v>151</v>
      </c>
      <c r="L13" s="7">
        <v>38.200000000000003</v>
      </c>
      <c r="M13" s="22">
        <v>5768.2000000000007</v>
      </c>
      <c r="N13" s="1"/>
    </row>
    <row r="14" spans="1:15" x14ac:dyDescent="0.25">
      <c r="A14" s="3"/>
      <c r="B14" s="5"/>
      <c r="C14" s="6"/>
      <c r="D14" s="4"/>
      <c r="E14" s="3"/>
      <c r="F14" s="3"/>
      <c r="G14" s="27"/>
      <c r="H14" s="27"/>
      <c r="I14" s="3"/>
      <c r="J14" s="10" t="s">
        <v>14</v>
      </c>
      <c r="K14" s="7">
        <v>68</v>
      </c>
      <c r="L14" s="7">
        <v>38.200000000000003</v>
      </c>
      <c r="M14" s="22">
        <v>2597.6000000000004</v>
      </c>
      <c r="N14" s="1"/>
    </row>
    <row r="15" spans="1:15" x14ac:dyDescent="0.25">
      <c r="A15" s="3" t="s">
        <v>4</v>
      </c>
      <c r="B15" s="5">
        <v>201222</v>
      </c>
      <c r="C15" s="6">
        <v>44159</v>
      </c>
      <c r="D15" s="4">
        <v>510</v>
      </c>
      <c r="E15" s="3" t="s">
        <v>5</v>
      </c>
      <c r="F15" s="3" t="s">
        <v>15</v>
      </c>
      <c r="G15" s="27">
        <v>5379</v>
      </c>
      <c r="H15" s="27">
        <v>4889.6000000000004</v>
      </c>
      <c r="I15" s="38" t="s">
        <v>29</v>
      </c>
      <c r="J15" s="10" t="s">
        <v>16</v>
      </c>
      <c r="K15" s="7">
        <v>128</v>
      </c>
      <c r="L15" s="7">
        <v>38.200000000000003</v>
      </c>
      <c r="M15" s="22">
        <v>4889.6000000000004</v>
      </c>
      <c r="N15" s="1"/>
    </row>
    <row r="16" spans="1:15" x14ac:dyDescent="0.25">
      <c r="A16" s="1"/>
      <c r="B16" s="1"/>
      <c r="C16" s="30">
        <v>2020</v>
      </c>
      <c r="D16" s="1"/>
      <c r="E16" s="1"/>
      <c r="F16" s="1"/>
      <c r="G16" s="28">
        <v>16232</v>
      </c>
      <c r="H16" s="28">
        <v>14756</v>
      </c>
      <c r="I16" s="1"/>
      <c r="J16" s="1"/>
      <c r="K16" s="34">
        <v>388</v>
      </c>
      <c r="L16" s="2"/>
      <c r="M16" s="2"/>
      <c r="N16" s="1"/>
    </row>
    <row r="17" spans="1:16" ht="15.75" thickBot="1" x14ac:dyDescent="0.3">
      <c r="A17" s="1"/>
      <c r="B17" s="1"/>
      <c r="C17" s="1"/>
      <c r="D17" s="1"/>
      <c r="E17" s="1"/>
      <c r="F17" s="1"/>
      <c r="G17" s="29"/>
      <c r="H17" s="29"/>
      <c r="I17" s="1"/>
      <c r="J17" s="1"/>
      <c r="K17" s="2"/>
      <c r="L17" s="2"/>
      <c r="M17" s="1"/>
      <c r="N17" s="1"/>
    </row>
    <row r="18" spans="1:16" x14ac:dyDescent="0.25">
      <c r="A18" s="8" t="s">
        <v>0</v>
      </c>
      <c r="B18" s="8" t="s">
        <v>1</v>
      </c>
      <c r="C18" s="39" t="s">
        <v>24</v>
      </c>
      <c r="D18" s="39" t="s">
        <v>2</v>
      </c>
      <c r="E18" s="39" t="s">
        <v>25</v>
      </c>
      <c r="F18" s="39" t="s">
        <v>3</v>
      </c>
      <c r="G18" s="40" t="s">
        <v>26</v>
      </c>
      <c r="H18" s="40" t="s">
        <v>27</v>
      </c>
      <c r="I18" s="39" t="s">
        <v>28</v>
      </c>
      <c r="J18" s="39" t="s">
        <v>34</v>
      </c>
      <c r="K18" s="39" t="s">
        <v>35</v>
      </c>
      <c r="L18" s="39" t="s">
        <v>36</v>
      </c>
      <c r="M18" s="41" t="s">
        <v>37</v>
      </c>
      <c r="N18" s="42" t="s">
        <v>35</v>
      </c>
      <c r="O18" s="44" t="s">
        <v>32</v>
      </c>
      <c r="P18" s="14"/>
    </row>
    <row r="19" spans="1:16" ht="15.75" thickBot="1" x14ac:dyDescent="0.3">
      <c r="A19" s="3" t="s">
        <v>4</v>
      </c>
      <c r="B19" s="5">
        <v>210573</v>
      </c>
      <c r="C19" s="6">
        <v>44335</v>
      </c>
      <c r="D19" s="4">
        <v>510</v>
      </c>
      <c r="E19" s="3" t="s">
        <v>5</v>
      </c>
      <c r="F19" s="3" t="s">
        <v>17</v>
      </c>
      <c r="G19" s="27">
        <v>7177</v>
      </c>
      <c r="H19" s="27">
        <v>6524.6</v>
      </c>
      <c r="I19" s="37" t="s">
        <v>29</v>
      </c>
      <c r="J19" s="10" t="s">
        <v>18</v>
      </c>
      <c r="K19" s="7">
        <v>35</v>
      </c>
      <c r="L19" s="7">
        <v>38.200000000000003</v>
      </c>
      <c r="M19" s="25">
        <v>1337</v>
      </c>
      <c r="N19" s="43">
        <f>K13+K14+K15+K19</f>
        <v>382</v>
      </c>
      <c r="O19" s="45">
        <v>14592.400000000001</v>
      </c>
    </row>
    <row r="20" spans="1:16" x14ac:dyDescent="0.25">
      <c r="A20" s="3"/>
      <c r="B20" s="5"/>
      <c r="C20" s="6"/>
      <c r="D20" s="4"/>
      <c r="E20" s="3"/>
      <c r="F20" s="3"/>
      <c r="G20" s="27"/>
      <c r="H20" s="27"/>
      <c r="I20" s="3"/>
      <c r="J20" s="9" t="s">
        <v>19</v>
      </c>
      <c r="K20" s="7">
        <v>131</v>
      </c>
      <c r="L20" s="7">
        <v>39.6</v>
      </c>
      <c r="M20" s="26">
        <v>5187.6000000000004</v>
      </c>
      <c r="N20" s="23" t="s">
        <v>35</v>
      </c>
      <c r="O20" s="12" t="s">
        <v>33</v>
      </c>
    </row>
    <row r="21" spans="1:16" ht="15.75" thickBot="1" x14ac:dyDescent="0.3">
      <c r="A21" s="3" t="s">
        <v>4</v>
      </c>
      <c r="B21" s="5">
        <v>211287</v>
      </c>
      <c r="C21" s="6">
        <v>44523</v>
      </c>
      <c r="D21" s="4">
        <v>510</v>
      </c>
      <c r="E21" s="3" t="s">
        <v>5</v>
      </c>
      <c r="F21" s="3" t="s">
        <v>20</v>
      </c>
      <c r="G21" s="27">
        <v>9060</v>
      </c>
      <c r="H21" s="27">
        <v>8236.7999999999993</v>
      </c>
      <c r="I21" s="37" t="s">
        <v>29</v>
      </c>
      <c r="J21" s="9" t="s">
        <v>21</v>
      </c>
      <c r="K21" s="7">
        <v>208</v>
      </c>
      <c r="L21" s="7">
        <v>39.6</v>
      </c>
      <c r="M21" s="26">
        <v>8236.8000000000011</v>
      </c>
      <c r="N21" s="24">
        <f>K20+K21</f>
        <v>339</v>
      </c>
      <c r="O21" s="16">
        <v>13424.400000000001</v>
      </c>
    </row>
    <row r="22" spans="1:16" x14ac:dyDescent="0.25">
      <c r="C22" s="31">
        <v>2021</v>
      </c>
      <c r="G22" s="32">
        <f>SUM(G19:G21)</f>
        <v>16237</v>
      </c>
      <c r="H22" s="32">
        <f>SUM(H19:H21)</f>
        <v>14761.4</v>
      </c>
      <c r="K22" s="33">
        <f>SUM(K19:K21)</f>
        <v>374</v>
      </c>
    </row>
    <row r="23" spans="1:16" ht="15.75" thickBot="1" x14ac:dyDescent="0.3"/>
    <row r="24" spans="1:16" x14ac:dyDescent="0.25">
      <c r="A24" s="8" t="s">
        <v>0</v>
      </c>
      <c r="B24" s="8" t="s">
        <v>1</v>
      </c>
      <c r="C24" s="39" t="s">
        <v>24</v>
      </c>
      <c r="D24" s="39" t="s">
        <v>2</v>
      </c>
      <c r="E24" s="39" t="s">
        <v>25</v>
      </c>
      <c r="F24" s="39" t="s">
        <v>3</v>
      </c>
      <c r="G24" s="40" t="s">
        <v>26</v>
      </c>
      <c r="H24" s="40" t="s">
        <v>27</v>
      </c>
      <c r="I24" s="39" t="s">
        <v>28</v>
      </c>
      <c r="J24" s="39" t="s">
        <v>34</v>
      </c>
      <c r="K24" s="39" t="s">
        <v>35</v>
      </c>
      <c r="L24" s="39" t="s">
        <v>36</v>
      </c>
      <c r="M24" s="41" t="s">
        <v>37</v>
      </c>
      <c r="N24" s="42" t="s">
        <v>35</v>
      </c>
      <c r="O24" s="44" t="s">
        <v>32</v>
      </c>
    </row>
    <row r="25" spans="1:16" ht="15.75" thickBot="1" x14ac:dyDescent="0.3">
      <c r="A25" s="3" t="s">
        <v>4</v>
      </c>
      <c r="B25" s="5">
        <v>210573</v>
      </c>
      <c r="C25" s="6">
        <v>44335</v>
      </c>
      <c r="D25" s="4">
        <v>510</v>
      </c>
      <c r="E25" s="3" t="s">
        <v>5</v>
      </c>
      <c r="F25" s="3" t="s">
        <v>17</v>
      </c>
      <c r="G25" s="27">
        <v>7177</v>
      </c>
      <c r="H25" s="27">
        <v>6524.6</v>
      </c>
      <c r="I25" s="37" t="s">
        <v>29</v>
      </c>
      <c r="J25" s="10" t="s">
        <v>18</v>
      </c>
      <c r="K25" s="7">
        <v>35</v>
      </c>
      <c r="L25" s="7">
        <v>38.200000000000003</v>
      </c>
      <c r="M25" s="25">
        <v>1337</v>
      </c>
      <c r="N25" s="43">
        <f>K19+K20+K21+K25</f>
        <v>409</v>
      </c>
      <c r="O25" s="45">
        <v>14592.400000000001</v>
      </c>
    </row>
    <row r="26" spans="1:16" x14ac:dyDescent="0.25">
      <c r="A26" s="3"/>
      <c r="B26" s="5"/>
      <c r="C26" s="6"/>
      <c r="D26" s="4"/>
      <c r="E26" s="3"/>
      <c r="F26" s="3"/>
      <c r="G26" s="27"/>
      <c r="H26" s="27"/>
      <c r="I26" s="3"/>
      <c r="J26" s="9" t="s">
        <v>19</v>
      </c>
      <c r="K26" s="7">
        <v>131</v>
      </c>
      <c r="L26" s="7">
        <v>39.6</v>
      </c>
      <c r="M26" s="26">
        <v>5187.6000000000004</v>
      </c>
      <c r="N26" s="23" t="s">
        <v>35</v>
      </c>
      <c r="O26" s="12" t="s">
        <v>33</v>
      </c>
    </row>
    <row r="27" spans="1:16" ht="15.75" thickBot="1" x14ac:dyDescent="0.3">
      <c r="A27" s="3" t="s">
        <v>4</v>
      </c>
      <c r="B27" s="5">
        <v>211287</v>
      </c>
      <c r="C27" s="6">
        <v>44523</v>
      </c>
      <c r="D27" s="4">
        <v>510</v>
      </c>
      <c r="E27" s="3" t="s">
        <v>5</v>
      </c>
      <c r="F27" s="3" t="s">
        <v>20</v>
      </c>
      <c r="G27" s="27">
        <v>9060</v>
      </c>
      <c r="H27" s="27">
        <v>8236.7999999999993</v>
      </c>
      <c r="I27" s="37" t="s">
        <v>29</v>
      </c>
      <c r="J27" s="9" t="s">
        <v>21</v>
      </c>
      <c r="K27" s="7">
        <v>208</v>
      </c>
      <c r="L27" s="7">
        <v>39.6</v>
      </c>
      <c r="M27" s="26">
        <v>8236.8000000000011</v>
      </c>
      <c r="N27" s="24">
        <f>K26+K27</f>
        <v>339</v>
      </c>
      <c r="O27" s="16">
        <v>13424.400000000001</v>
      </c>
    </row>
    <row r="28" spans="1:16" x14ac:dyDescent="0.25">
      <c r="C28" s="31">
        <v>2022</v>
      </c>
      <c r="G28" s="32">
        <f>SUM(G25:G27)</f>
        <v>16237</v>
      </c>
      <c r="H28" s="32">
        <f>SUM(H25:H27)</f>
        <v>14761.4</v>
      </c>
      <c r="K28" s="33">
        <f>SUM(K25:K27)</f>
        <v>374</v>
      </c>
    </row>
  </sheetData>
  <mergeCells count="2">
    <mergeCell ref="A1:O1"/>
    <mergeCell ref="A2:O2"/>
  </mergeCells>
  <pageMargins left="0.25" right="0.25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data</vt:lpstr>
      <vt:lpstr>Voda spotreba</vt:lpstr>
      <vt:lpstr>Mesicni spotreba</vt:lpstr>
      <vt:lpstr>'Voda spotreba'!Oblast_tisku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Jitka Maňásková</cp:lastModifiedBy>
  <cp:lastPrinted>2025-02-18T11:48:29Z</cp:lastPrinted>
  <dcterms:created xsi:type="dcterms:W3CDTF">2015-06-05T18:19:34Z</dcterms:created>
  <dcterms:modified xsi:type="dcterms:W3CDTF">2026-02-24T13:22:05Z</dcterms:modified>
</cp:coreProperties>
</file>