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smidova\Desktop\ISO 2025 AV\"/>
    </mc:Choice>
  </mc:AlternateContent>
  <xr:revisionPtr revIDLastSave="0" documentId="13_ncr:1_{FD6D9467-77CE-4383-97A2-774E88C4D13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Štatistika sumar" sheetId="3" r:id="rId1"/>
    <sheet name="pivot data" sheetId="2" r:id="rId2"/>
    <sheet name="2025" sheetId="7" r:id="rId3"/>
    <sheet name="2024" sheetId="6" r:id="rId4"/>
    <sheet name="2023" sheetId="5" r:id="rId5"/>
    <sheet name="2022" sheetId="4" r:id="rId6"/>
    <sheet name="2019-21" sheetId="1" r:id="rId7"/>
  </sheets>
  <definedNames>
    <definedName name="_xlnm.Print_Area" localSheetId="0">'Štatistika sumar'!$A$1:$F$59</definedName>
  </definedNames>
  <calcPr calcId="191029"/>
  <pivotCaches>
    <pivotCache cacheId="6" r:id="rId8"/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7" l="1"/>
  <c r="B14" i="7"/>
  <c r="B16" i="7" s="1"/>
  <c r="D12" i="7"/>
  <c r="D11" i="7"/>
  <c r="D10" i="7"/>
  <c r="H9" i="7"/>
  <c r="G9" i="7"/>
  <c r="L6" i="7" s="1"/>
  <c r="O6" i="7" s="1"/>
  <c r="D8" i="7"/>
  <c r="I7" i="7"/>
  <c r="D7" i="7"/>
  <c r="I6" i="7"/>
  <c r="D6" i="7"/>
  <c r="L5" i="7"/>
  <c r="O5" i="7" s="1"/>
  <c r="I5" i="7"/>
  <c r="I4" i="7"/>
  <c r="D4" i="7"/>
  <c r="I3" i="7"/>
  <c r="D3" i="7"/>
  <c r="G10" i="7" l="1"/>
  <c r="C14" i="6" l="1"/>
  <c r="B14" i="6"/>
  <c r="B16" i="6" s="1"/>
  <c r="D12" i="6"/>
  <c r="D11" i="6"/>
  <c r="D10" i="6"/>
  <c r="H9" i="6"/>
  <c r="G9" i="6"/>
  <c r="G10" i="6" s="1"/>
  <c r="D9" i="6"/>
  <c r="I7" i="6"/>
  <c r="D7" i="6"/>
  <c r="I6" i="6"/>
  <c r="D6" i="6"/>
  <c r="O5" i="6"/>
  <c r="L5" i="6"/>
  <c r="I4" i="6"/>
  <c r="D4" i="6"/>
  <c r="I3" i="6"/>
  <c r="D3" i="6"/>
  <c r="E161" i="2"/>
  <c r="E160" i="2"/>
  <c r="E159" i="2"/>
  <c r="E158" i="2"/>
  <c r="L6" i="6" l="1"/>
  <c r="O6" i="6" s="1"/>
  <c r="C14" i="5"/>
  <c r="D12" i="5"/>
  <c r="D11" i="5"/>
  <c r="H10" i="5"/>
  <c r="G10" i="5"/>
  <c r="L7" i="5" s="1"/>
  <c r="O7" i="5" s="1"/>
  <c r="D10" i="5"/>
  <c r="D8" i="5"/>
  <c r="D7" i="5"/>
  <c r="D6" i="5"/>
  <c r="D5" i="5"/>
  <c r="B4" i="5"/>
  <c r="B14" i="5" s="1"/>
  <c r="B16" i="5" l="1"/>
  <c r="L6" i="5"/>
  <c r="O6" i="5" s="1"/>
  <c r="G11" i="5"/>
  <c r="I27" i="1" l="1"/>
  <c r="I28" i="1"/>
  <c r="I29" i="1"/>
  <c r="I30" i="1"/>
  <c r="I26" i="1"/>
  <c r="I5" i="1"/>
  <c r="I6" i="1"/>
  <c r="I4" i="1"/>
  <c r="N28" i="1"/>
  <c r="I47" i="4"/>
  <c r="I49" i="4"/>
  <c r="H49" i="4" s="1"/>
  <c r="I50" i="4"/>
  <c r="H50" i="4" s="1"/>
  <c r="I51" i="4"/>
  <c r="H51" i="4" s="1"/>
  <c r="I52" i="4"/>
  <c r="H52" i="4" s="1"/>
  <c r="I53" i="4"/>
  <c r="H53" i="4" s="1"/>
  <c r="I54" i="4"/>
  <c r="H54" i="4" s="1"/>
  <c r="I55" i="4"/>
  <c r="H55" i="4" s="1"/>
  <c r="I56" i="4"/>
  <c r="H56" i="4" s="1"/>
  <c r="I57" i="4"/>
  <c r="H57" i="4" s="1"/>
  <c r="I58" i="4"/>
  <c r="H58" i="4" s="1"/>
  <c r="I59" i="4"/>
  <c r="H59" i="4" s="1"/>
  <c r="I60" i="4"/>
  <c r="H60" i="4" s="1"/>
  <c r="I61" i="4"/>
  <c r="H61" i="4" s="1"/>
  <c r="I62" i="4"/>
  <c r="H62" i="4" s="1"/>
  <c r="I63" i="4"/>
  <c r="H63" i="4" s="1"/>
  <c r="I64" i="4"/>
  <c r="H64" i="4" s="1"/>
  <c r="I65" i="4"/>
  <c r="H65" i="4" s="1"/>
  <c r="I66" i="4"/>
  <c r="H66" i="4" s="1"/>
  <c r="I67" i="4"/>
  <c r="H67" i="4" s="1"/>
  <c r="I68" i="4"/>
  <c r="H68" i="4" s="1"/>
  <c r="I69" i="4"/>
  <c r="H69" i="4" s="1"/>
  <c r="I70" i="4"/>
  <c r="H70" i="4" s="1"/>
  <c r="I71" i="4"/>
  <c r="H71" i="4" s="1"/>
  <c r="I72" i="4"/>
  <c r="H72" i="4" s="1"/>
  <c r="I48" i="4"/>
  <c r="H48" i="4" s="1"/>
  <c r="F3" i="3"/>
  <c r="F9" i="2"/>
  <c r="F8" i="2"/>
  <c r="N46" i="1"/>
  <c r="N47" i="1"/>
  <c r="N27" i="1"/>
  <c r="N5" i="1"/>
  <c r="N4" i="1"/>
  <c r="C14" i="1" l="1"/>
  <c r="D8" i="1"/>
  <c r="D9" i="1"/>
  <c r="D55" i="1"/>
  <c r="C58" i="1" s="1"/>
  <c r="C55" i="1"/>
  <c r="C57" i="1" s="1"/>
  <c r="H51" i="1"/>
  <c r="G51" i="1"/>
  <c r="G52" i="1" s="1"/>
  <c r="C35" i="1" l="1"/>
  <c r="C37" i="1" s="1"/>
  <c r="D35" i="1"/>
  <c r="C38" i="1" s="1"/>
  <c r="H32" i="1"/>
  <c r="G32" i="1"/>
  <c r="G33" i="1" s="1"/>
  <c r="C16" i="1" l="1"/>
  <c r="H10" i="1"/>
  <c r="G10" i="1"/>
  <c r="G11" i="1" s="1"/>
  <c r="D14" i="1"/>
  <c r="C17" i="1" s="1"/>
</calcChain>
</file>

<file path=xl/sharedStrings.xml><?xml version="1.0" encoding="utf-8"?>
<sst xmlns="http://schemas.openxmlformats.org/spreadsheetml/2006/main" count="1269" uniqueCount="266">
  <si>
    <t>NÁKUP + PRODEJ</t>
  </si>
  <si>
    <t>NÁKUP</t>
  </si>
  <si>
    <t>NAFTA 2019</t>
  </si>
  <si>
    <t>L</t>
  </si>
  <si>
    <t>KČ</t>
  </si>
  <si>
    <t>BENZÍN 2019</t>
  </si>
  <si>
    <t>OMV FA 700 nafta</t>
  </si>
  <si>
    <t>SLOVNAFT 702 nafta</t>
  </si>
  <si>
    <t>pokladna 070 KČ benzin</t>
  </si>
  <si>
    <t>SPOTŘ. DAŇ K SLOVNAFTU</t>
  </si>
  <si>
    <t>pokladna 075 EUR benzin</t>
  </si>
  <si>
    <t>DOPRAVA ZE SLOVNAFTU</t>
  </si>
  <si>
    <t>pokladna 070 KČ nafta</t>
  </si>
  <si>
    <t>pokladna 075 EUR nafta</t>
  </si>
  <si>
    <t>PRODEJ 800</t>
  </si>
  <si>
    <t>vratka DPH Vialtis</t>
  </si>
  <si>
    <t>přepočet na tuny</t>
  </si>
  <si>
    <t>(litry x 0,845)/1000</t>
  </si>
  <si>
    <t>cena celkem po zaokr. na tisíce</t>
  </si>
  <si>
    <t>zaokr. na tisíce</t>
  </si>
  <si>
    <t>NAFTA 2020</t>
  </si>
  <si>
    <t>BENZÍN 2020</t>
  </si>
  <si>
    <t>A+S FA 700 nafta</t>
  </si>
  <si>
    <t>MOLL FA 700 nafta</t>
  </si>
  <si>
    <t>přepočet na tuny *0,755/1000</t>
  </si>
  <si>
    <t>MOL FA 700 nafta</t>
  </si>
  <si>
    <t>Transcargo FA 700  nafta</t>
  </si>
  <si>
    <t>NAFTA 2021</t>
  </si>
  <si>
    <t>SHELL nafta</t>
  </si>
  <si>
    <t>OMV nafta</t>
  </si>
  <si>
    <t>SHELL benzin</t>
  </si>
  <si>
    <t>OMV benzin</t>
  </si>
  <si>
    <t>OMV benzín FA</t>
  </si>
  <si>
    <t>Transcargo benzín FA</t>
  </si>
  <si>
    <t>počáteční stav</t>
  </si>
  <si>
    <t>konečný stav</t>
  </si>
  <si>
    <t>spotřeba 2019 v litrech</t>
  </si>
  <si>
    <t>spotřeba celkem</t>
  </si>
  <si>
    <t>NAFTA</t>
  </si>
  <si>
    <t>BENZÍN</t>
  </si>
  <si>
    <t>spotřeba 2020 v litrech</t>
  </si>
  <si>
    <t>spotřeba 2021 v litrech</t>
  </si>
  <si>
    <t xml:space="preserve">počáteční stav </t>
  </si>
  <si>
    <t>AG TRANSPORT SKLAD</t>
  </si>
  <si>
    <t>Diesel</t>
  </si>
  <si>
    <t>Volume in Liters</t>
  </si>
  <si>
    <t>Price in Kč</t>
  </si>
  <si>
    <t>Type</t>
  </si>
  <si>
    <t>Fuel type</t>
  </si>
  <si>
    <t>Description</t>
  </si>
  <si>
    <t>Year</t>
  </si>
  <si>
    <t>Petrol</t>
  </si>
  <si>
    <t>Počáteční stav na ČS k 01.01.</t>
  </si>
  <si>
    <t>Konečný stav na ČS k 01.01.</t>
  </si>
  <si>
    <t>Sum of Volume in Liters</t>
  </si>
  <si>
    <t>Sum of Price in Kč</t>
  </si>
  <si>
    <t>Date:</t>
  </si>
  <si>
    <t>Column1</t>
  </si>
  <si>
    <t>Datum doručení (M)</t>
  </si>
  <si>
    <t>Řada</t>
  </si>
  <si>
    <t>Poř.č.</t>
  </si>
  <si>
    <t>DUZP (DMR)</t>
  </si>
  <si>
    <t>Název</t>
  </si>
  <si>
    <t>Dodavatelská faktura</t>
  </si>
  <si>
    <t>HM celkem zaokr.</t>
  </si>
  <si>
    <t>Č.celk. bez DPH</t>
  </si>
  <si>
    <t>Částka DPH 1</t>
  </si>
  <si>
    <t>Poznámka 1 - 255</t>
  </si>
  <si>
    <t>litry</t>
  </si>
  <si>
    <t>700</t>
  </si>
  <si>
    <t>MOL Česká republika, s.r.o.</t>
  </si>
  <si>
    <t>55137194</t>
  </si>
  <si>
    <t>Diesel B7   á  25,81 Kč  31730 L + doprava 0,33 Kč/L</t>
  </si>
  <si>
    <t>55138511</t>
  </si>
  <si>
    <t>Diesel B7   á  26,27 Kč  31 767 L + doprava 0,33 Kč/L</t>
  </si>
  <si>
    <t>A+S, s.r.o.</t>
  </si>
  <si>
    <t>22240055</t>
  </si>
  <si>
    <t>Diesel B7   á  26,38 Kč  39 205 L</t>
  </si>
  <si>
    <t>55139306</t>
  </si>
  <si>
    <t>Diesel B7   á  27,01 Kč  32 315 L + doprava 0,33 Kč/L</t>
  </si>
  <si>
    <t>55139691</t>
  </si>
  <si>
    <t>Diesel B7   á  27,13 Kč  32 137 L + doprava 0,33 Kč/L</t>
  </si>
  <si>
    <t>55140497</t>
  </si>
  <si>
    <t>Diesel B7   á  27,40 Kč  32 139 L + doprava 0,33 Kč/L</t>
  </si>
  <si>
    <t>55141339</t>
  </si>
  <si>
    <t>Diesel B7   á  27,43 Kč  32 199 L + doprava 0,33 Kč/L</t>
  </si>
  <si>
    <t>55142426</t>
  </si>
  <si>
    <t>Diesel B7   á  29,91 Kč  31 401 L + doprava 0,33 Kč/L</t>
  </si>
  <si>
    <t>55143053</t>
  </si>
  <si>
    <t>Diesel B7   á  41,37 Kč  31 421 L + doprava 0,33 Kč/L</t>
  </si>
  <si>
    <t>22240214</t>
  </si>
  <si>
    <t>Diesel B7   á  36,83 Kč  38 965 L</t>
  </si>
  <si>
    <t>55145510</t>
  </si>
  <si>
    <t>Diesel B7   á  34,52 Kč  31 733 L + doprava 0,33 Kč/L</t>
  </si>
  <si>
    <t>55146557</t>
  </si>
  <si>
    <t>Diesel B7   á  34,22 Kč  31 929 L + doprava 0,33 Kč/L</t>
  </si>
  <si>
    <t>22240315</t>
  </si>
  <si>
    <t>Diesel B7   á  34,72 Kč  32 979 L</t>
  </si>
  <si>
    <t>55148066</t>
  </si>
  <si>
    <t>Diesel B7   á  36,17 Kč  31 944 L + doprava 0,33 Kč/L</t>
  </si>
  <si>
    <t>OMV Česká republika, s.r.o.</t>
  </si>
  <si>
    <t>9051591193</t>
  </si>
  <si>
    <t>Diesel B7   á  35,52 Kč   32 014 L</t>
  </si>
  <si>
    <t>55149350</t>
  </si>
  <si>
    <t>Diesel B7   á  34,72 Kč 31 743 L + doprava 0,33 Kč/L</t>
  </si>
  <si>
    <t>22240403</t>
  </si>
  <si>
    <t>Diesel B7   á  34,83 Kč  32 045 L</t>
  </si>
  <si>
    <t>22240430</t>
  </si>
  <si>
    <t>Diesel B7   á  35,46 Kč  34 960 L</t>
  </si>
  <si>
    <t>702</t>
  </si>
  <si>
    <t>ARAL AG</t>
  </si>
  <si>
    <t>16302100001</t>
  </si>
  <si>
    <t>PHM - Diesel  400L  (LR 1800) Zákon o DPH §16 odst.1</t>
  </si>
  <si>
    <t>55152271</t>
  </si>
  <si>
    <t>Diesel B7   á  37,15 Kč  31 692 L + doprava 0,39 Kč/L</t>
  </si>
  <si>
    <t>Transcargo Dracar a.s.</t>
  </si>
  <si>
    <t>22202111</t>
  </si>
  <si>
    <t>Diesel B7   á  38,38 Kč  33 468 L</t>
  </si>
  <si>
    <t>22240527</t>
  </si>
  <si>
    <t>Diesel B7   á  38,- Kč  33 919 L</t>
  </si>
  <si>
    <t>22202329</t>
  </si>
  <si>
    <t>Diesel B7   á  36,60 Kč  31 921 L</t>
  </si>
  <si>
    <t>22240614</t>
  </si>
  <si>
    <t>Diesel B7   á  35,47 Kč  10 000 L</t>
  </si>
  <si>
    <t>22240615</t>
  </si>
  <si>
    <t>Diesel B7   á  35,47 Kč   24 985 L</t>
  </si>
  <si>
    <t>22240618</t>
  </si>
  <si>
    <t>Diesel B7   á  35,17 Kč  34 952 L</t>
  </si>
  <si>
    <t>22240659</t>
  </si>
  <si>
    <t>Diesel B7   á  33,65 Kč  34 866 L</t>
  </si>
  <si>
    <t>22240732</t>
  </si>
  <si>
    <t>Diesel B7   á  33,08 Kč  34 058 L</t>
  </si>
  <si>
    <t>22240744</t>
  </si>
  <si>
    <t>Diesel B7   á  35,49 Kč  34 859 L</t>
  </si>
  <si>
    <t>55160413</t>
  </si>
  <si>
    <t>Diesel B7   á  34,05 Kč  31 819 L + doprava 0,43 Kč/L</t>
  </si>
  <si>
    <t>55161246</t>
  </si>
  <si>
    <t>Diesel B7   á  33,32 Kč  31 648 L + doprava 0,43 Kč/L</t>
  </si>
  <si>
    <t>55162233</t>
  </si>
  <si>
    <t>Diesel B7   á  31,80 Kč  31 897 L + doprava 0,43 Kč/L</t>
  </si>
  <si>
    <t>22240883</t>
  </si>
  <si>
    <t>Diesel B7   á  32,88 Kč  35 048 L</t>
  </si>
  <si>
    <t>22240905</t>
  </si>
  <si>
    <t>Diesel B7   á  34,62 Kč  32 080 L</t>
  </si>
  <si>
    <t>55164895</t>
  </si>
  <si>
    <t>Diesel B7   á  37,13 Kč  31 766 L + doprava 0,43 Kč/L</t>
  </si>
  <si>
    <t>22240960</t>
  </si>
  <si>
    <t>Diesel B7   á  36,82 Kč  31 977 L</t>
  </si>
  <si>
    <t>22241004</t>
  </si>
  <si>
    <t>Diesel B7   á  35,40 Kč  32 026 L</t>
  </si>
  <si>
    <t>22241043</t>
  </si>
  <si>
    <t>Diesel B7   á  33,30 Kč  19 997 L</t>
  </si>
  <si>
    <t>55168168</t>
  </si>
  <si>
    <t>Diesel B7   á  30,79 Kč  10 012 L, BA natural  á 29,61 Kč   5 006 L,</t>
  </si>
  <si>
    <t>22204342</t>
  </si>
  <si>
    <t>Diesel B7   á  30,65 Kč  19 892 L</t>
  </si>
  <si>
    <t>55169342</t>
  </si>
  <si>
    <t>Diesel B7   á  29,98 Kč  32 161 L + doprava 0,1 Kč/L</t>
  </si>
  <si>
    <t>22204515</t>
  </si>
  <si>
    <t>Diesel B7   á  28,70 Kč  19 999 L</t>
  </si>
  <si>
    <t>55170132</t>
  </si>
  <si>
    <t>Diesel B7   á  27,52 Kč  32 309 L + doprava 0,1 Kč/L</t>
  </si>
  <si>
    <t>22204716</t>
  </si>
  <si>
    <t>Diesel B7   á  28,80 Kč  31 977 L</t>
  </si>
  <si>
    <t>55142427</t>
  </si>
  <si>
    <t>Natural BA 95   á  30,29 Kč  10 098 L + doprava 0,33 Kč/L</t>
  </si>
  <si>
    <t>070</t>
  </si>
  <si>
    <t>501100</t>
  </si>
  <si>
    <t>phm 7,27 L</t>
  </si>
  <si>
    <t>phm 40 L NM</t>
  </si>
  <si>
    <t>phm 51,020 L BA</t>
  </si>
  <si>
    <t>phm 36,18 L NM</t>
  </si>
  <si>
    <t>phm 40,09 L NM</t>
  </si>
  <si>
    <t>phm 10,040 L BA</t>
  </si>
  <si>
    <t>phm 213 L NM</t>
  </si>
  <si>
    <t>075</t>
  </si>
  <si>
    <t>PHM-58,86 l BA</t>
  </si>
  <si>
    <t>PHM-245,03 l BA</t>
  </si>
  <si>
    <t>PHM-270 l</t>
  </si>
  <si>
    <t>PHM-61,90 l BA</t>
  </si>
  <si>
    <t>PHM-42,25 l BA</t>
  </si>
  <si>
    <t>PHM do centrály 57,98 l BA</t>
  </si>
  <si>
    <t>PHM do centrály 112,47 l BA</t>
  </si>
  <si>
    <t>PHM do centrály 28,43 l BA</t>
  </si>
  <si>
    <t>PHM 40,44 l NM</t>
  </si>
  <si>
    <t>PHM do centrály 56,18 l BA</t>
  </si>
  <si>
    <t>PHM 53,41 l NM</t>
  </si>
  <si>
    <t>PHM 41,90 l NM</t>
  </si>
  <si>
    <t>PHM 52,55 l NM</t>
  </si>
  <si>
    <t>PHM 34,73 l NM</t>
  </si>
  <si>
    <t>PHM 460,39 l NM</t>
  </si>
  <si>
    <t>PHM - diesel 50,02 L</t>
  </si>
  <si>
    <t>PHM  25,57 l BA</t>
  </si>
  <si>
    <t>PHM 52 l</t>
  </si>
  <si>
    <t>DUZP (M)</t>
  </si>
  <si>
    <t>Popis 1</t>
  </si>
  <si>
    <t>800</t>
  </si>
  <si>
    <t>POPELKA transport s.r.o.</t>
  </si>
  <si>
    <t>Nafta motorová 1/2022    8 084,01 litrů / 26,47 Kč/litr</t>
  </si>
  <si>
    <t>Nafta motorová 02/2022    12 006,21 litrů / 27,67 Kč/litr</t>
  </si>
  <si>
    <t>Nafta motorová 03/2022    3381,18 litrů / 36,40 Kč/litr</t>
  </si>
  <si>
    <t>Nafta motorová 04/2022    9968,56 litrů / 34,81 Kč/litr</t>
  </si>
  <si>
    <t>Nafta motorová 05/2022    15 047,71 litrů / 35,58 Kč/litr</t>
  </si>
  <si>
    <t>Nafta motorová 06/2022    9 920,78 litrů / 37,42 Kč/litr</t>
  </si>
  <si>
    <t>Nafta motorová 07/2022    13 934,24 litrů / 35,82 Kč/litr</t>
  </si>
  <si>
    <t>Nafta motorová 08/2022    9 995,77 litrů / 34,18 Kč/litr</t>
  </si>
  <si>
    <t>Nafta motorová 09/2022    12 683,79 litrů / 33,59 Kč/litr</t>
  </si>
  <si>
    <t>Nafta motorová 10/2022    11 256,60 litrů / 35,51 Kč/litr</t>
  </si>
  <si>
    <t>Nafta motorová 11/2022    4 943,09 litrů / 33,27 Kč/litr</t>
  </si>
  <si>
    <t>Jan Popelka AUTODOPRAVA</t>
  </si>
  <si>
    <t>Nafta motorová 1/2022  362,37 litrů / 26,47 Kč/litr</t>
  </si>
  <si>
    <t>Nafta motorová 02/2022  149 litrů / 27,67 Kč/litr</t>
  </si>
  <si>
    <t>Nafta motorová 03/2022  50 litrů / 36,40 Kč/litr</t>
  </si>
  <si>
    <t>Nafta motorová 05/2022  148,55 litrů / 35,58 Kč/litr.</t>
  </si>
  <si>
    <t>Nafta motorová 06/2022  120,80 litrů / 37,42 Kč/litr.</t>
  </si>
  <si>
    <t>Nafta motorová 07/2022  63 litrů / 35,82 Kč/litr.</t>
  </si>
  <si>
    <t>Nafta motorová 08/2022  123,45 litrů / 34,18 Kč/litr.</t>
  </si>
  <si>
    <t>Nafta motorová 10/2022  119,10 litrů / 35,51 Kč/litr.</t>
  </si>
  <si>
    <t>Nafta motorová 11/2022  39 litrů / 33,27 Kč/litr.</t>
  </si>
  <si>
    <t>Ing. Antonín Guriča</t>
  </si>
  <si>
    <t>Nafta motorová  01/2022 223,94 litrů / 26,47 Kč/litr</t>
  </si>
  <si>
    <t>Nafta motorová  02/2022 192,64 litrů / 27,67 Kč/litr</t>
  </si>
  <si>
    <t>Nafta motorová  03/2022 227,75 litrů / 36,40 Kč/litr</t>
  </si>
  <si>
    <t>Nafta motorová  04/2022 108,50 litrů / 34,81 Kč/litr</t>
  </si>
  <si>
    <t>Nafta motorová  05/2022 212,03 litrů / 35,58 Kč/litr</t>
  </si>
  <si>
    <t>Nafta motorová  06/2022 265,30 litrů / 37,42 Kč/litr</t>
  </si>
  <si>
    <t>Nafta motorová  07/2022 89 litrů / 35,82 Kč/litr</t>
  </si>
  <si>
    <t>Nafta motorová  08/2022 201 litrů / 34,18 Kč/litr</t>
  </si>
  <si>
    <t>Nafta motorová  09/2022 402,98 litrů / 33,59 Kč/litr</t>
  </si>
  <si>
    <t>Nafta motorová  10/2022 171 litrů / 35,51 Kč/litr</t>
  </si>
  <si>
    <t>Nafta motorová  11/2022 175,92 litrů / 33,27 Kč/litr</t>
  </si>
  <si>
    <t>Druh</t>
  </si>
  <si>
    <t>Nákup pokladna</t>
  </si>
  <si>
    <t>Sum of litry</t>
  </si>
  <si>
    <t>Sum of Č.celk. bez DPH</t>
  </si>
  <si>
    <t>Rok</t>
  </si>
  <si>
    <t>Edited:</t>
  </si>
  <si>
    <t>MSc. Adam Váš</t>
  </si>
  <si>
    <t>NAFTA 2023</t>
  </si>
  <si>
    <t>cena za 1l</t>
  </si>
  <si>
    <t>BENZÍN 2023</t>
  </si>
  <si>
    <t>MOL benzín FA</t>
  </si>
  <si>
    <t>spotřeba osobáky</t>
  </si>
  <si>
    <t>ORLEN DE</t>
  </si>
  <si>
    <t>pokladna 070 + 075</t>
  </si>
  <si>
    <t>přepočet na tuny *0,757/1000</t>
  </si>
  <si>
    <t>nákup 2023 v litrech</t>
  </si>
  <si>
    <t>NAFTA 2024</t>
  </si>
  <si>
    <t>Kč</t>
  </si>
  <si>
    <t>BENZÍN 2024</t>
  </si>
  <si>
    <t>CENA ZA LITR</t>
  </si>
  <si>
    <t>A+S  BENZÍN</t>
  </si>
  <si>
    <t>NÁKUP 2024 v litrech</t>
  </si>
  <si>
    <t>MOL FA 700 nafta+KLACSKA</t>
  </si>
  <si>
    <t>Louis Hagel Mineralöl Handels-GmbH</t>
  </si>
  <si>
    <t>pokladna 070</t>
  </si>
  <si>
    <t>pokladna 075</t>
  </si>
  <si>
    <t>NAFTA 2025</t>
  </si>
  <si>
    <t>BENZÍN 2025</t>
  </si>
  <si>
    <t>OMV+SHELL</t>
  </si>
  <si>
    <t>ARMEX FA 700  nafta</t>
  </si>
  <si>
    <t>NÁKUP 2025 v litrech</t>
  </si>
  <si>
    <t>Celkový součet</t>
  </si>
  <si>
    <t>Popisky řádků</t>
  </si>
  <si>
    <t>AG TRANSPORT, s.r.o. - Spotřeba PHM pro období 2019-2025</t>
  </si>
  <si>
    <t>AG TRANSPORT, s.r.o. - Fuel consumption for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</si>
</sst>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.0&quot; &quot;[$Kč-405]"/>
    <numFmt numFmtId="165" formatCode="0.0"/>
    <numFmt numFmtId="166" formatCode="_-* #,##0\ &quot;Kč&quot;_-;\-* #,##0\ &quot;Kč&quot;_-;_-* &quot;-&quot;??\ &quot;Kč&quot;_-;_-@_-"/>
    <numFmt numFmtId="167" formatCode="_-* #,##0.00\ _K_č_-;\-* #,##0.00\ _K_č_-;_-* &quot;-&quot;??\ _K_č_-;_-@_-"/>
    <numFmt numFmtId="168" formatCode="000000"/>
    <numFmt numFmtId="169" formatCode="_-* #,##0\ [$Kč-405]_-;\-* #,##0\ [$Kč-405]_-;_-* &quot;-&quot;??\ [$Kč-405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4" fontId="8" fillId="0" borderId="0" applyFont="0" applyFill="0" applyBorder="0" applyAlignment="0" applyProtection="0"/>
    <xf numFmtId="0" fontId="8" fillId="0" borderId="0"/>
  </cellStyleXfs>
  <cellXfs count="103">
    <xf numFmtId="0" fontId="0" fillId="0" borderId="0" xfId="0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4" fontId="4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2" fillId="0" borderId="2" xfId="0" applyFont="1" applyBorder="1"/>
    <xf numFmtId="0" fontId="0" fillId="0" borderId="3" xfId="0" applyBorder="1"/>
    <xf numFmtId="4" fontId="6" fillId="0" borderId="1" xfId="0" applyNumberFormat="1" applyFont="1" applyBorder="1"/>
    <xf numFmtId="0" fontId="5" fillId="0" borderId="0" xfId="0" applyFont="1" applyAlignment="1">
      <alignment horizontal="right"/>
    </xf>
    <xf numFmtId="3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0" fontId="0" fillId="0" borderId="2" xfId="0" applyBorder="1"/>
    <xf numFmtId="0" fontId="3" fillId="0" borderId="0" xfId="0" applyFont="1"/>
    <xf numFmtId="0" fontId="2" fillId="0" borderId="0" xfId="0" applyFont="1"/>
    <xf numFmtId="165" fontId="0" fillId="0" borderId="0" xfId="0" applyNumberFormat="1"/>
    <xf numFmtId="0" fontId="1" fillId="0" borderId="0" xfId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2" fillId="0" borderId="3" xfId="0" applyFont="1" applyBorder="1"/>
    <xf numFmtId="4" fontId="0" fillId="0" borderId="3" xfId="0" applyNumberFormat="1" applyBorder="1"/>
    <xf numFmtId="2" fontId="0" fillId="0" borderId="2" xfId="0" applyNumberFormat="1" applyBorder="1"/>
    <xf numFmtId="0" fontId="0" fillId="0" borderId="4" xfId="0" applyBorder="1"/>
    <xf numFmtId="0" fontId="7" fillId="2" borderId="4" xfId="0" applyFont="1" applyFill="1" applyBorder="1"/>
    <xf numFmtId="0" fontId="7" fillId="2" borderId="0" xfId="0" applyFont="1" applyFill="1"/>
    <xf numFmtId="4" fontId="7" fillId="2" borderId="0" xfId="0" applyNumberFormat="1" applyFont="1" applyFill="1"/>
    <xf numFmtId="0" fontId="7" fillId="3" borderId="4" xfId="0" applyFont="1" applyFill="1" applyBorder="1"/>
    <xf numFmtId="0" fontId="7" fillId="3" borderId="0" xfId="0" applyFont="1" applyFill="1"/>
    <xf numFmtId="4" fontId="7" fillId="3" borderId="0" xfId="0" applyNumberFormat="1" applyFont="1" applyFill="1"/>
    <xf numFmtId="0" fontId="7" fillId="4" borderId="4" xfId="0" applyFont="1" applyFill="1" applyBorder="1"/>
    <xf numFmtId="0" fontId="7" fillId="4" borderId="0" xfId="0" applyFont="1" applyFill="1"/>
    <xf numFmtId="4" fontId="7" fillId="4" borderId="0" xfId="0" applyNumberFormat="1" applyFont="1" applyFill="1"/>
    <xf numFmtId="2" fontId="5" fillId="0" borderId="0" xfId="0" applyNumberFormat="1" applyFont="1" applyAlignment="1">
      <alignment horizontal="center"/>
    </xf>
    <xf numFmtId="0" fontId="7" fillId="0" borderId="4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7" fontId="0" fillId="0" borderId="0" xfId="0" applyNumberFormat="1"/>
    <xf numFmtId="0" fontId="10" fillId="0" borderId="0" xfId="0" applyFont="1" applyAlignment="1">
      <alignment horizontal="center" vertical="top"/>
    </xf>
    <xf numFmtId="166" fontId="0" fillId="0" borderId="0" xfId="0" applyNumberFormat="1"/>
    <xf numFmtId="0" fontId="7" fillId="0" borderId="5" xfId="0" applyFon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4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0" fillId="0" borderId="6" xfId="0" applyBorder="1" applyAlignment="1">
      <alignment vertical="top"/>
    </xf>
    <xf numFmtId="49" fontId="0" fillId="0" borderId="6" xfId="0" applyNumberFormat="1" applyBorder="1" applyAlignment="1">
      <alignment vertical="top"/>
    </xf>
    <xf numFmtId="168" fontId="0" fillId="0" borderId="6" xfId="0" applyNumberFormat="1" applyBorder="1" applyAlignment="1">
      <alignment vertical="top"/>
    </xf>
    <xf numFmtId="14" fontId="0" fillId="0" borderId="6" xfId="0" applyNumberFormat="1" applyBorder="1" applyAlignment="1">
      <alignment vertical="top"/>
    </xf>
    <xf numFmtId="4" fontId="0" fillId="0" borderId="6" xfId="0" applyNumberFormat="1" applyBorder="1" applyAlignment="1">
      <alignment vertical="top"/>
    </xf>
    <xf numFmtId="0" fontId="11" fillId="0" borderId="0" xfId="0" applyFont="1" applyAlignment="1">
      <alignment horizontal="right" vertical="top"/>
    </xf>
    <xf numFmtId="14" fontId="11" fillId="0" borderId="0" xfId="0" applyNumberFormat="1" applyFont="1" applyAlignment="1">
      <alignment horizontal="right" vertical="top"/>
    </xf>
    <xf numFmtId="169" fontId="0" fillId="0" borderId="0" xfId="0" applyNumberFormat="1"/>
    <xf numFmtId="1" fontId="0" fillId="0" borderId="0" xfId="0" applyNumberFormat="1"/>
    <xf numFmtId="4" fontId="0" fillId="0" borderId="0" xfId="0" applyNumberFormat="1" applyAlignment="1">
      <alignment horizontal="left"/>
    </xf>
    <xf numFmtId="0" fontId="8" fillId="0" borderId="1" xfId="3" applyBorder="1"/>
    <xf numFmtId="4" fontId="8" fillId="0" borderId="1" xfId="3" applyNumberFormat="1" applyBorder="1"/>
    <xf numFmtId="4" fontId="8" fillId="0" borderId="2" xfId="3" applyNumberFormat="1" applyBorder="1"/>
    <xf numFmtId="4" fontId="8" fillId="0" borderId="3" xfId="3" applyNumberFormat="1" applyBorder="1"/>
    <xf numFmtId="4" fontId="0" fillId="2" borderId="0" xfId="0" applyNumberFormat="1" applyFill="1"/>
    <xf numFmtId="4" fontId="0" fillId="5" borderId="0" xfId="0" applyNumberFormat="1" applyFill="1"/>
    <xf numFmtId="4" fontId="6" fillId="0" borderId="1" xfId="3" applyNumberFormat="1" applyFont="1" applyBorder="1"/>
    <xf numFmtId="4" fontId="0" fillId="6" borderId="1" xfId="0" applyNumberFormat="1" applyFill="1" applyBorder="1"/>
    <xf numFmtId="4" fontId="0" fillId="7" borderId="1" xfId="0" applyNumberFormat="1" applyFill="1" applyBorder="1"/>
    <xf numFmtId="4" fontId="5" fillId="0" borderId="0" xfId="0" applyNumberFormat="1" applyFont="1" applyAlignment="1">
      <alignment horizontal="center"/>
    </xf>
    <xf numFmtId="4" fontId="12" fillId="0" borderId="2" xfId="3" applyNumberFormat="1" applyFont="1" applyBorder="1"/>
    <xf numFmtId="4" fontId="0" fillId="8" borderId="1" xfId="0" applyNumberFormat="1" applyFill="1" applyBorder="1"/>
    <xf numFmtId="4" fontId="0" fillId="7" borderId="2" xfId="0" applyNumberFormat="1" applyFill="1" applyBorder="1"/>
    <xf numFmtId="4" fontId="0" fillId="7" borderId="3" xfId="0" applyNumberFormat="1" applyFill="1" applyBorder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8" fillId="0" borderId="1" xfId="3" applyNumberFormat="1" applyBorder="1"/>
    <xf numFmtId="4" fontId="8" fillId="0" borderId="7" xfId="3" applyNumberFormat="1" applyBorder="1"/>
    <xf numFmtId="2" fontId="0" fillId="0" borderId="3" xfId="0" applyNumberFormat="1" applyBorder="1"/>
    <xf numFmtId="0" fontId="0" fillId="2" borderId="0" xfId="0" applyFill="1"/>
    <xf numFmtId="0" fontId="0" fillId="5" borderId="0" xfId="0" applyFill="1"/>
    <xf numFmtId="49" fontId="0" fillId="0" borderId="8" xfId="0" applyNumberFormat="1" applyBorder="1" applyAlignment="1">
      <alignment vertical="top"/>
    </xf>
    <xf numFmtId="4" fontId="8" fillId="0" borderId="9" xfId="3" applyNumberFormat="1" applyBorder="1"/>
    <xf numFmtId="4" fontId="0" fillId="0" borderId="8" xfId="0" applyNumberFormat="1" applyBorder="1" applyAlignment="1">
      <alignment vertical="top"/>
    </xf>
    <xf numFmtId="0" fontId="0" fillId="3" borderId="3" xfId="0" applyFill="1" applyBorder="1"/>
    <xf numFmtId="0" fontId="8" fillId="0" borderId="10" xfId="3" applyBorder="1"/>
    <xf numFmtId="4" fontId="8" fillId="0" borderId="10" xfId="3" applyNumberFormat="1" applyBorder="1"/>
    <xf numFmtId="4" fontId="8" fillId="0" borderId="11" xfId="3" applyNumberFormat="1" applyBorder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65" fontId="4" fillId="0" borderId="0" xfId="2" applyNumberFormat="1" applyFont="1" applyBorder="1"/>
    <xf numFmtId="165" fontId="6" fillId="0" borderId="0" xfId="2" applyNumberFormat="1" applyFont="1" applyBorder="1"/>
    <xf numFmtId="165" fontId="6" fillId="0" borderId="0" xfId="2" applyNumberFormat="1" applyFont="1" applyFill="1" applyBorder="1"/>
    <xf numFmtId="165" fontId="0" fillId="0" borderId="0" xfId="2" applyNumberFormat="1" applyFont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169" fontId="0" fillId="0" borderId="0" xfId="2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 applyNumberFormat="1"/>
  </cellXfs>
  <cellStyles count="4">
    <cellStyle name="Měna" xfId="2" builtinId="4"/>
    <cellStyle name="Normální" xfId="0" builtinId="0"/>
    <cellStyle name="Normální 3" xfId="1" xr:uid="{2D8BA00E-FE35-46C9-8A35-3065A8818D96}"/>
    <cellStyle name="Normální 4" xfId="3" xr:uid="{5B31C9E9-D9D8-4E03-B019-32B7DD975D0E}"/>
  </cellStyles>
  <dxfs count="9">
    <dxf>
      <numFmt numFmtId="167" formatCode="_-* #,##0.00\ _K_č_-;\-* #,##0.00\ _K_č_-;_-* &quot;-&quot;??\ _K_č_-;_-@_-"/>
    </dxf>
    <dxf>
      <numFmt numFmtId="166" formatCode="_-* #,##0\ &quot;Kč&quot;_-;\-* #,##0\ &quot;Kč&quot;_-;_-* &quot;-&quot;??\ &quot;Kč&quot;_-;_-@_-"/>
    </dxf>
    <dxf>
      <numFmt numFmtId="169" formatCode="_-* #,##0\ [$Kč-405]_-;\-* #,##0\ [$Kč-405]_-;_-* &quot;-&quot;??\ [$Kč-405]_-;_-@_-"/>
    </dxf>
    <dxf>
      <numFmt numFmtId="169" formatCode="_-* #,##0\ [$Kč-405]_-;\-* #,##0\ [$Kč-405]_-;_-* &quot;-&quot;??\ [$Kč-405]_-;_-@_-"/>
      <fill>
        <patternFill patternType="none">
          <fgColor indexed="64"/>
          <bgColor indexed="65"/>
        </patternFill>
      </fill>
    </dxf>
    <dxf>
      <numFmt numFmtId="165" formatCode="0.0"/>
    </dxf>
    <dxf>
      <numFmt numFmtId="165" formatCode="0.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6" formatCode="_-* #,##0\ &quot;Kč&quot;_-;\-* #,##0\ &quot;Kč&quot;_-;_-* &quot;-&quot;??\ &quot;Kč&quot;_-;_-@_-"/>
    </dxf>
    <dxf>
      <numFmt numFmtId="167" formatCode="_-* #,##0.00\ _K_č_-;\-* #,##0.00\ _K_č_-;_-* &quot;-&quot;??\ _K_č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 s.r.o. - Diesel and Petrol Comsumption per Year </a:t>
            </a:r>
            <a:r>
              <a:rPr lang="en-US"/>
              <a:t>in </a:t>
            </a:r>
            <a:r>
              <a:rPr lang="cs-CZ"/>
              <a:t>Litres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35590635025596"/>
          <c:y val="0.13783710881097577"/>
          <c:w val="0.72865451858629704"/>
          <c:h val="0.68846595750893169"/>
        </c:manualLayout>
      </c:layout>
      <c:lineChart>
        <c:grouping val="standard"/>
        <c:varyColors val="0"/>
        <c:ser>
          <c:idx val="0"/>
          <c:order val="0"/>
          <c:tx>
            <c:v>Diesel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'Štatistika sumar'!$B$7:$B$11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'Štatistika sumar'!$C$7:$C$12</c:f>
              <c:numCache>
                <c:formatCode>_-* #\ ##0.00\ _K_č_-;\-* #\ ##0.00\ _K_č_-;_-* "-"??\ _K_č_-;_-@_-</c:formatCode>
                <c:ptCount val="6"/>
                <c:pt idx="0">
                  <c:v>2288115.71</c:v>
                </c:pt>
                <c:pt idx="1">
                  <c:v>2017961.4</c:v>
                </c:pt>
                <c:pt idx="2">
                  <c:v>1859041.763</c:v>
                </c:pt>
                <c:pt idx="3">
                  <c:v>1209258.7099999995</c:v>
                </c:pt>
                <c:pt idx="4">
                  <c:v>1553842.8365048545</c:v>
                </c:pt>
                <c:pt idx="5">
                  <c:v>1317673.98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609-AB1F-856B9501AB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lineChart>
        <c:grouping val="standard"/>
        <c:varyColors val="0"/>
        <c:ser>
          <c:idx val="1"/>
          <c:order val="1"/>
          <c:tx>
            <c:strRef>
              <c:f>'Štatistika sumar'!$B$13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'Štatistika sumar'!$B$7:$B$12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'Štatistika sumar'!$C$14:$C$19</c:f>
              <c:numCache>
                <c:formatCode>_-* #\ ##0.00\ _K_č_-;\-* #\ ##0.00\ _K_č_-;_-* "-"??\ _K_č_-;_-@_-</c:formatCode>
                <c:ptCount val="6"/>
                <c:pt idx="0">
                  <c:v>105283.79000000001</c:v>
                </c:pt>
                <c:pt idx="1">
                  <c:v>13857</c:v>
                </c:pt>
                <c:pt idx="2">
                  <c:v>18664.949999999997</c:v>
                </c:pt>
                <c:pt idx="3">
                  <c:v>16549.32</c:v>
                </c:pt>
                <c:pt idx="4">
                  <c:v>15853.730000000001</c:v>
                </c:pt>
                <c:pt idx="5">
                  <c:v>11862.92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3-441F-B8A5-A35AB915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512432"/>
        <c:axId val="1310511184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Volume in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valAx>
        <c:axId val="1310511184"/>
        <c:scaling>
          <c:orientation val="minMax"/>
          <c:max val="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512432"/>
        <c:crosses val="max"/>
        <c:crossBetween val="between"/>
      </c:valAx>
      <c:catAx>
        <c:axId val="131051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51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 s.r.o. - Diesel and Petrol Cost per Year </a:t>
            </a:r>
            <a:r>
              <a:rPr lang="en-US"/>
              <a:t>in </a:t>
            </a:r>
            <a:r>
              <a:rPr lang="cs-CZ"/>
              <a:t>Kč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Diesel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_(&quot;Kč&quot;* #,##0_);_(&quot;Kč&quot;* \(#,##0\);_(&quot;Kč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'Štatistika sumar'!$B$13:$B$17</c:f>
              <c:strCache>
                <c:ptCount val="5"/>
                <c:pt idx="0">
                  <c:v>2025</c:v>
                </c:pt>
                <c:pt idx="1">
                  <c:v>Petrol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'Štatistika sumar'!$D$7:$D$12</c:f>
              <c:numCache>
                <c:formatCode>_-* #\ ##0\ "Kč"_-;\-* #\ ##0\ "Kč"_-;_-* "-"??\ "Kč"_-;_-@_-</c:formatCode>
                <c:ptCount val="6"/>
                <c:pt idx="0">
                  <c:v>54640664.219999991</c:v>
                </c:pt>
                <c:pt idx="1">
                  <c:v>41834838.810000002</c:v>
                </c:pt>
                <c:pt idx="2">
                  <c:v>38226688.79999999</c:v>
                </c:pt>
                <c:pt idx="3">
                  <c:v>40268380.132999994</c:v>
                </c:pt>
                <c:pt idx="4">
                  <c:v>42638756.710000001</c:v>
                </c:pt>
                <c:pt idx="5">
                  <c:v>36475341.229999997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5-48AB-B974-7C871F58A91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lineChart>
        <c:grouping val="standard"/>
        <c:varyColors val="0"/>
        <c:ser>
          <c:idx val="1"/>
          <c:order val="1"/>
          <c:tx>
            <c:v>Petrol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29FE6E3-B8B2-4CFD-9BAC-22E22D0157DB}" type="VALUE">
                      <a:rPr lang="en-US"/>
                      <a:pPr/>
                      <a:t>[HODNOTA]</a:t>
                    </a:fld>
                    <a:endParaRPr lang="cs-CZ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F91-4E22-9B2A-2AD6D0D53194}"/>
                </c:ext>
              </c:extLst>
            </c:dLbl>
            <c:numFmt formatCode="_(&quot;Kč&quot;* #,##0_);_(&quot;Kč&quot;* \(#,##0\);_(&quot;Kč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'Štatistika sumar'!$B$14:$B$19</c:f>
              <c:strCache>
                <c:ptCount val="6"/>
                <c:pt idx="0">
                  <c:v>Petrol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'Štatistika sumar'!$D$14:$D$19</c:f>
              <c:numCache>
                <c:formatCode>_-* #\ ##0\ "Kč"_-;\-* #\ ##0\ "Kč"_-;_-* "-"??\ "Kč"_-;_-@_-</c:formatCode>
                <c:ptCount val="6"/>
                <c:pt idx="0">
                  <c:v>2549329.6121</c:v>
                </c:pt>
                <c:pt idx="1">
                  <c:v>481785.2</c:v>
                </c:pt>
                <c:pt idx="2">
                  <c:v>142352.45000000001</c:v>
                </c:pt>
                <c:pt idx="3">
                  <c:v>375714.16</c:v>
                </c:pt>
                <c:pt idx="4">
                  <c:v>481548.69209999999</c:v>
                </c:pt>
                <c:pt idx="5">
                  <c:v>295829.33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5-48AB-B974-7C871F58A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505360"/>
        <c:axId val="1310498704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Cost in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Kč&quot;* #,##0_);_(&quot;Kč&quot;* \(#,##0\);_(&quot;Kč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valAx>
        <c:axId val="1310498704"/>
        <c:scaling>
          <c:orientation val="minMax"/>
          <c:max val="1000000"/>
        </c:scaling>
        <c:delete val="0"/>
        <c:axPos val="r"/>
        <c:numFmt formatCode="_-* #\ ##0\ [$Kč-405]_-;\-* #\ ##0\ [$Kč-405]_-;_-* &quot;-&quot;??\ [$Kč-405]_-;_-@_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505360"/>
        <c:crosses val="max"/>
        <c:crossBetween val="between"/>
      </c:valAx>
      <c:catAx>
        <c:axId val="131050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498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40584</xdr:colOff>
      <xdr:row>22</xdr:row>
      <xdr:rowOff>60324</xdr:rowOff>
    </xdr:from>
    <xdr:to>
      <xdr:col>6</xdr:col>
      <xdr:colOff>3175</xdr:colOff>
      <xdr:row>39</xdr:row>
      <xdr:rowOff>143981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08A0F5-377A-4AFD-B86E-BB9B85154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26228</xdr:colOff>
      <xdr:row>39</xdr:row>
      <xdr:rowOff>29819</xdr:rowOff>
    </xdr:from>
    <xdr:to>
      <xdr:col>6</xdr:col>
      <xdr:colOff>0</xdr:colOff>
      <xdr:row>58</xdr:row>
      <xdr:rowOff>107950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8CF1DA-2A86-4ABE-9A3E-7A7F6D84B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ka Maňásková" refreshedDate="46077.597015624997" createdVersion="8" refreshedVersion="8" minRefreshableVersion="3" recordCount="102" xr:uid="{C93C007A-9282-48C7-BB30-257834D5AA7F}">
  <cacheSource type="worksheet">
    <worksheetSource name="Table2"/>
  </cacheSource>
  <cacheFields count="13">
    <cacheField name="Datum doručení (M)" numFmtId="0">
      <sharedItems containsString="0" containsBlank="1" containsNumber="1" containsInteger="1" minValue="1" maxValue="12"/>
    </cacheField>
    <cacheField name="Řada" numFmtId="0">
      <sharedItems/>
    </cacheField>
    <cacheField name="Poř.č." numFmtId="0">
      <sharedItems containsSemiMixedTypes="0" containsString="0" containsNumber="1" containsInteger="1" minValue="210237" maxValue="221309"/>
    </cacheField>
    <cacheField name="DUZP (DMR)" numFmtId="0">
      <sharedItems containsSemiMixedTypes="0" containsString="0" containsNumber="1" containsInteger="1" minValue="44575" maxValue="44917"/>
    </cacheField>
    <cacheField name="Název" numFmtId="0">
      <sharedItems count="9">
        <s v="MOL Česká republika, s.r.o."/>
        <s v="A+S, s.r.o."/>
        <s v="OMV Česká republika, s.r.o."/>
        <s v="ARAL AG"/>
        <s v="Transcargo Dracar a.s."/>
        <s v="Nákup pokladna"/>
        <s v="POPELKA transport s.r.o."/>
        <s v="Jan Popelka AUTODOPRAVA"/>
        <s v="Ing. Antonín Guriča"/>
      </sharedItems>
    </cacheField>
    <cacheField name="Dodavatelská faktura" numFmtId="0">
      <sharedItems containsBlank="1"/>
    </cacheField>
    <cacheField name="HM celkem zaokr." numFmtId="0">
      <sharedItems containsString="0" containsBlank="1" containsNumber="1" minValue="165.29" maxValue="1736447.95"/>
    </cacheField>
    <cacheField name="Č.celk. bez DPH" numFmtId="0">
      <sharedItems containsSemiMixedTypes="0" containsString="0" containsNumber="1" minValue="-535397.52" maxValue="1435080.95"/>
    </cacheField>
    <cacheField name="Částka DPH 1" numFmtId="0">
      <sharedItems containsString="0" containsBlank="1" containsNumber="1" minValue="0" maxValue="301367"/>
    </cacheField>
    <cacheField name="Poznámka 1 - 255" numFmtId="0">
      <sharedItems/>
    </cacheField>
    <cacheField name="litry" numFmtId="0">
      <sharedItems containsSemiMixedTypes="0" containsString="0" containsNumber="1" minValue="-15047.71" maxValue="39205"/>
    </cacheField>
    <cacheField name="Druh" numFmtId="0">
      <sharedItems count="2">
        <s v="Diesel"/>
        <s v="Petrol"/>
      </sharedItems>
    </cacheField>
    <cacheField name="Rok" numFmtId="0">
      <sharedItems containsSemiMixedTypes="0" containsString="0" containsNumber="1" containsInteger="1" minValue="2022" maxValue="2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ka Maňásková" refreshedDate="46077.597015624997" createdVersion="7" refreshedVersion="8" minRefreshableVersion="3" recordCount="214" xr:uid="{4ADF816A-8634-47D6-B168-32B2258191DB}">
  <cacheSource type="worksheet">
    <worksheetSource name="Table1"/>
  </cacheSource>
  <cacheFields count="6">
    <cacheField name="Year" numFmtId="0">
      <sharedItems containsSemiMixedTypes="0" containsString="0" containsNumber="1" containsInteger="1" minValue="2019" maxValue="2025" count="7">
        <n v="2019"/>
        <n v="2020"/>
        <n v="2021"/>
        <n v="2022"/>
        <n v="2023"/>
        <n v="2024"/>
        <n v="2025"/>
      </sharedItems>
    </cacheField>
    <cacheField name="Type" numFmtId="0">
      <sharedItems containsBlank="1" count="3">
        <s v="Diesel"/>
        <s v="Petrol"/>
        <m u="1"/>
      </sharedItems>
    </cacheField>
    <cacheField name="Column1" numFmtId="0">
      <sharedItems containsNonDate="0" containsString="0" containsBlank="1"/>
    </cacheField>
    <cacheField name="Description" numFmtId="0">
      <sharedItems containsBlank="1"/>
    </cacheField>
    <cacheField name="Volume in Liters" numFmtId="165">
      <sharedItems containsString="0" containsBlank="1" containsNumber="1" minValue="-143718.92000000001" maxValue="1400678"/>
    </cacheField>
    <cacheField name="Price in Kč" numFmtId="169">
      <sharedItems containsString="0" containsBlank="1" containsNumber="1" minValue="-6111090.6900000004" maxValue="26098724.76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n v="1"/>
    <s v="700"/>
    <n v="220031"/>
    <n v="44575"/>
    <x v="0"/>
    <s v="55137194"/>
    <n v="1003600.86"/>
    <n v="829422.2"/>
    <n v="174178.66"/>
    <s v="Diesel B7   á  25,81 Kč  31730 L + doprava 0,33 Kč/L"/>
    <n v="31730"/>
    <x v="0"/>
    <n v="2022"/>
  </r>
  <r>
    <n v="1"/>
    <s v="700"/>
    <n v="220069"/>
    <n v="44589"/>
    <x v="0"/>
    <s v="55138511"/>
    <n v="1022452.66"/>
    <n v="845002.2"/>
    <n v="177450.46"/>
    <s v="Diesel B7   á  26,27 Kč  31 767 L + doprava 0,33 Kč/L"/>
    <n v="31767"/>
    <x v="0"/>
    <n v="2022"/>
  </r>
  <r>
    <n v="1"/>
    <s v="700"/>
    <n v="220070"/>
    <n v="44581"/>
    <x v="1"/>
    <s v="22240055"/>
    <n v="1251415.76"/>
    <n v="1034227.9"/>
    <n v="217187.86"/>
    <s v="Diesel B7   á  26,38 Kč  39 205 L"/>
    <n v="39205"/>
    <x v="0"/>
    <n v="2022"/>
  </r>
  <r>
    <n v="2"/>
    <s v="700"/>
    <n v="220120"/>
    <n v="44596"/>
    <x v="0"/>
    <s v="55139306"/>
    <n v="1069025.44"/>
    <n v="883492.1"/>
    <n v="185533.34"/>
    <s v="Diesel B7   á  27,01 Kč  32 315 L + doprava 0,33 Kč/L"/>
    <n v="32315"/>
    <x v="0"/>
    <n v="2022"/>
  </r>
  <r>
    <n v="2"/>
    <s v="700"/>
    <n v="220141"/>
    <n v="44603"/>
    <x v="0"/>
    <s v="55139691"/>
    <n v="1067803.24"/>
    <n v="882482.02"/>
    <n v="185321.22"/>
    <s v="Diesel B7   á  27,13 Kč  32 137 L + doprava 0,33 Kč/L"/>
    <n v="32137"/>
    <x v="0"/>
    <n v="2022"/>
  </r>
  <r>
    <n v="2"/>
    <s v="700"/>
    <n v="220171"/>
    <n v="44611"/>
    <x v="0"/>
    <s v="55140497"/>
    <n v="1078369.51"/>
    <n v="891214.47"/>
    <n v="187155.04"/>
    <s v="Diesel B7   á  27,40 Kč  32 139 L + doprava 0,33 Kč/L"/>
    <n v="32319"/>
    <x v="0"/>
    <n v="2022"/>
  </r>
  <r>
    <n v="2"/>
    <s v="700"/>
    <n v="220173"/>
    <n v="44618"/>
    <x v="0"/>
    <s v="55141339"/>
    <n v="1081551.53"/>
    <n v="893844.24"/>
    <n v="187707.29"/>
    <s v="Diesel B7   á  27,43 Kč  32 199 L + doprava 0,33 Kč/L"/>
    <n v="32199"/>
    <x v="0"/>
    <n v="2022"/>
  </r>
  <r>
    <n v="3"/>
    <s v="700"/>
    <n v="220229"/>
    <n v="44622"/>
    <x v="0"/>
    <s v="55142426"/>
    <n v="1148975.1499999999"/>
    <n v="949566.24"/>
    <n v="199408.91"/>
    <s v="Diesel B7   á  29,91 Kč  31 401 L + doprava 0,33 Kč/L"/>
    <n v="31401"/>
    <x v="0"/>
    <n v="2022"/>
  </r>
  <r>
    <n v="3"/>
    <s v="700"/>
    <n v="220255"/>
    <n v="44630"/>
    <x v="0"/>
    <s v="55143053"/>
    <n v="1585409.4"/>
    <n v="1310255.7"/>
    <n v="275153.7"/>
    <s v="Diesel B7   á  41,37 Kč  31 421 L + doprava 0,33 Kč/L"/>
    <n v="31421"/>
    <x v="0"/>
    <n v="2022"/>
  </r>
  <r>
    <n v="3"/>
    <s v="700"/>
    <n v="220284"/>
    <n v="44643"/>
    <x v="1"/>
    <s v="22240214"/>
    <n v="1736447.95"/>
    <n v="1435080.95"/>
    <n v="301367"/>
    <s v="Diesel B7   á  36,83 Kč  38 965 L"/>
    <n v="38965"/>
    <x v="0"/>
    <n v="2022"/>
  </r>
  <r>
    <n v="4"/>
    <s v="700"/>
    <n v="220352"/>
    <n v="44659"/>
    <x v="0"/>
    <s v="55145510"/>
    <n v="1338133.01"/>
    <n v="1105895.05"/>
    <n v="232237.96"/>
    <s v="Diesel B7   á  34,52 Kč  31 733 L + doprava 0,33 Kč/L"/>
    <n v="31733"/>
    <x v="0"/>
    <n v="2022"/>
  </r>
  <r>
    <n v="4"/>
    <s v="700"/>
    <n v="220401"/>
    <n v="44672"/>
    <x v="0"/>
    <s v="55146557"/>
    <n v="1334807.81"/>
    <n v="1103146.95"/>
    <n v="231660.86"/>
    <s v="Diesel B7   á  34,22 Kč  31 929 L + doprava 0,33 Kč/L"/>
    <n v="31929"/>
    <x v="0"/>
    <n v="2022"/>
  </r>
  <r>
    <n v="5"/>
    <s v="700"/>
    <n v="220444"/>
    <n v="44680"/>
    <x v="1"/>
    <s v="22240315"/>
    <n v="1385487.3600000001"/>
    <n v="1145030.8799999999"/>
    <n v="240456.48"/>
    <s v="Diesel B7   á  34,72 Kč  32 979 L"/>
    <n v="32979"/>
    <x v="0"/>
    <n v="2022"/>
  </r>
  <r>
    <n v="5"/>
    <s v="700"/>
    <n v="220462"/>
    <n v="44687"/>
    <x v="0"/>
    <s v="55148066"/>
    <n v="1410806.76"/>
    <n v="1165956"/>
    <n v="244850.76"/>
    <s v="Diesel B7   á  36,17 Kč  31 944 L + doprava 0,33 Kč/L"/>
    <n v="31944"/>
    <x v="0"/>
    <n v="2022"/>
  </r>
  <r>
    <n v="5"/>
    <s v="700"/>
    <n v="220488"/>
    <n v="44694"/>
    <x v="2"/>
    <s v="9051591193"/>
    <n v="1375936.11"/>
    <n v="1137137.28"/>
    <n v="238798.83"/>
    <s v="Diesel B7   á  35,52 Kč   32 014 L"/>
    <n v="32014"/>
    <x v="0"/>
    <n v="2022"/>
  </r>
  <r>
    <n v="5"/>
    <s v="700"/>
    <n v="220516"/>
    <n v="44701"/>
    <x v="0"/>
    <s v="55149350"/>
    <n v="1346236.5"/>
    <n v="1112592.1499999999"/>
    <n v="233644.35"/>
    <s v="Diesel B7   á  34,72 Kč 31 743 L + doprava 0,33 Kč/L"/>
    <n v="31743"/>
    <x v="0"/>
    <n v="2022"/>
  </r>
  <r>
    <n v="5"/>
    <s v="700"/>
    <n v="220532"/>
    <n v="44708"/>
    <x v="1"/>
    <s v="22240403"/>
    <n v="1350514.1"/>
    <n v="1116127.3500000001"/>
    <n v="234386.75"/>
    <s v="Diesel B7   á  34,83 Kč  32 045 L"/>
    <n v="32045"/>
    <x v="0"/>
    <n v="2022"/>
  </r>
  <r>
    <n v="6"/>
    <s v="700"/>
    <n v="220566"/>
    <n v="44716"/>
    <x v="1"/>
    <s v="22240430"/>
    <n v="1500014.74"/>
    <n v="1239681.6000000001"/>
    <n v="260333.14"/>
    <s v="Diesel B7   á  35,46 Kč  34 960 L"/>
    <n v="34960"/>
    <x v="0"/>
    <n v="2022"/>
  </r>
  <r>
    <n v="7"/>
    <s v="702"/>
    <n v="220569"/>
    <n v="44751"/>
    <x v="3"/>
    <s v="16302100001"/>
    <n v="18803.900000000001"/>
    <n v="18803.900000000001"/>
    <n v="0"/>
    <s v="PHM - Diesel  400L  (LR 1800) Zákon o DPH §16 odst.1"/>
    <n v="400"/>
    <x v="0"/>
    <n v="2022"/>
  </r>
  <r>
    <n v="6"/>
    <s v="700"/>
    <n v="220623"/>
    <n v="44726"/>
    <x v="0"/>
    <s v="55152271"/>
    <n v="1439558.39"/>
    <n v="1189717.68"/>
    <n v="249840.71"/>
    <s v="Diesel B7   á  37,15 Kč  31 692 L + doprava 0,39 Kč/L"/>
    <n v="31692"/>
    <x v="0"/>
    <n v="2022"/>
  </r>
  <r>
    <n v="6"/>
    <s v="700"/>
    <n v="220633"/>
    <n v="44734"/>
    <x v="4"/>
    <s v="22202111"/>
    <n v="1554247.23"/>
    <n v="1284501.8400000001"/>
    <n v="269745.39"/>
    <s v="Diesel B7   á  38,38 Kč  33 468 L"/>
    <n v="33468"/>
    <x v="0"/>
    <n v="2022"/>
  </r>
  <r>
    <n v="7"/>
    <s v="700"/>
    <n v="220664"/>
    <n v="44741"/>
    <x v="1"/>
    <s v="22240527"/>
    <n v="1559595.62"/>
    <n v="1288922"/>
    <n v="270673.62"/>
    <s v="Diesel B7   á  38,- Kč  33 919 L"/>
    <n v="33919"/>
    <x v="0"/>
    <n v="2022"/>
  </r>
  <r>
    <n v="7"/>
    <s v="700"/>
    <n v="220680"/>
    <n v="44750"/>
    <x v="4"/>
    <s v="22202329"/>
    <n v="1413653.41"/>
    <n v="1168308.6000000001"/>
    <n v="245344.81"/>
    <s v="Diesel B7   á  36,60 Kč  31 921 L"/>
    <n v="31921"/>
    <x v="0"/>
    <n v="2022"/>
  </r>
  <r>
    <n v="7"/>
    <s v="700"/>
    <n v="220739"/>
    <n v="44760"/>
    <x v="1"/>
    <s v="22240614"/>
    <n v="429187"/>
    <n v="354700"/>
    <n v="74487"/>
    <s v="Diesel B7   á  35,47 Kč  10 000 L"/>
    <n v="10000"/>
    <x v="0"/>
    <n v="2022"/>
  </r>
  <r>
    <n v="7"/>
    <s v="700"/>
    <n v="220740"/>
    <n v="44761"/>
    <x v="1"/>
    <s v="22240615"/>
    <n v="1072323.72"/>
    <n v="886217.95"/>
    <n v="186105.77"/>
    <s v="Diesel B7   á  35,47 Kč   24 985 L"/>
    <n v="24985"/>
    <x v="0"/>
    <n v="2022"/>
  </r>
  <r>
    <n v="7"/>
    <s v="700"/>
    <n v="220751"/>
    <n v="44767"/>
    <x v="1"/>
    <s v="22240618"/>
    <n v="1487406.83"/>
    <n v="1229261.8400000001"/>
    <n v="258144.99"/>
    <s v="Diesel B7   á  35,17 Kč  34 952 L"/>
    <n v="34952"/>
    <x v="0"/>
    <n v="2022"/>
  </r>
  <r>
    <n v="8"/>
    <s v="700"/>
    <n v="220811"/>
    <n v="44778"/>
    <x v="1"/>
    <s v="22240659"/>
    <n v="1419621.49"/>
    <n v="1173240.8999999999"/>
    <n v="246380.59"/>
    <s v="Diesel B7   á  33,65 Kč  34 866 L"/>
    <n v="34866"/>
    <x v="0"/>
    <n v="2022"/>
  </r>
  <r>
    <n v="8"/>
    <s v="700"/>
    <n v="220857"/>
    <n v="44790"/>
    <x v="1"/>
    <s v="22240732"/>
    <n v="1363232.75"/>
    <n v="1126638.6399999999"/>
    <n v="236594.11"/>
    <s v="Diesel B7   á  33,08 Kč  34 058 L"/>
    <n v="34058"/>
    <x v="0"/>
    <n v="2022"/>
  </r>
  <r>
    <n v="8"/>
    <s v="700"/>
    <n v="220887"/>
    <n v="44799"/>
    <x v="1"/>
    <s v="22240744"/>
    <n v="1496946.55"/>
    <n v="1237145.9099999999"/>
    <n v="259800.64"/>
    <s v="Diesel B7   á  35,49 Kč  34 859 L"/>
    <n v="34859"/>
    <x v="0"/>
    <n v="2022"/>
  </r>
  <r>
    <n v="9"/>
    <s v="700"/>
    <n v="220922"/>
    <n v="44810"/>
    <x v="0"/>
    <s v="55160413"/>
    <n v="1327514.1399999999"/>
    <n v="1097119.1200000001"/>
    <n v="230395.02"/>
    <s v="Diesel B7   á  34,05 Kč  31 819 L + doprava 0,43 Kč/L"/>
    <n v="31819"/>
    <x v="0"/>
    <n v="2022"/>
  </r>
  <r>
    <n v="9"/>
    <s v="700"/>
    <n v="220970"/>
    <n v="44819"/>
    <x v="0"/>
    <s v="55161246"/>
    <n v="1292425.2"/>
    <n v="1068120"/>
    <n v="224305.2"/>
    <s v="Diesel B7   á  33,32 Kč  31 648 L + doprava 0,43 Kč/L"/>
    <n v="31648"/>
    <x v="0"/>
    <n v="2022"/>
  </r>
  <r>
    <n v="9"/>
    <s v="700"/>
    <n v="220985"/>
    <n v="44827"/>
    <x v="0"/>
    <s v="55162233"/>
    <n v="1243928.78"/>
    <n v="1028040.31"/>
    <n v="215888.47"/>
    <s v="Diesel B7   á  31,80 Kč  31 897 L + doprava 0,43 Kč/L"/>
    <n v="31897"/>
    <x v="0"/>
    <n v="2022"/>
  </r>
  <r>
    <n v="10"/>
    <s v="700"/>
    <n v="221018"/>
    <n v="44835"/>
    <x v="1"/>
    <s v="22240883"/>
    <n v="1394377.67"/>
    <n v="1152378.24"/>
    <n v="241999.43"/>
    <s v="Diesel B7   á  32,88 Kč  35 048 L"/>
    <n v="35048"/>
    <x v="0"/>
    <n v="2022"/>
  </r>
  <r>
    <n v="10"/>
    <s v="700"/>
    <n v="221056"/>
    <n v="44842"/>
    <x v="1"/>
    <s v="22240905"/>
    <n v="1343837.62"/>
    <n v="1110609.6000000001"/>
    <n v="233228.02"/>
    <s v="Diesel B7   á  34,62 Kč  32 080 L"/>
    <n v="32080"/>
    <x v="0"/>
    <n v="2022"/>
  </r>
  <r>
    <n v="10"/>
    <s v="700"/>
    <n v="221076"/>
    <n v="44852"/>
    <x v="0"/>
    <s v="55164895"/>
    <n v="1443688.46"/>
    <n v="1193130.96"/>
    <n v="250557.5"/>
    <s v="Diesel B7   á  37,13 Kč  31 766 L + doprava 0,43 Kč/L"/>
    <n v="31766"/>
    <x v="0"/>
    <n v="2022"/>
  </r>
  <r>
    <n v="10"/>
    <s v="700"/>
    <n v="221102"/>
    <n v="44860"/>
    <x v="1"/>
    <s v="22240960"/>
    <n v="1424645.7"/>
    <n v="1177393.1399999999"/>
    <n v="247252.56"/>
    <s v="Diesel B7   á  36,82 Kč  31 977 L"/>
    <n v="31977"/>
    <x v="0"/>
    <n v="2022"/>
  </r>
  <r>
    <n v="11"/>
    <s v="700"/>
    <n v="221154"/>
    <n v="44868"/>
    <x v="1"/>
    <s v="22241004"/>
    <n v="1371801.68"/>
    <n v="1133720.3999999999"/>
    <n v="238081.28"/>
    <s v="Diesel B7   á  35,40 Kč  32 026 L"/>
    <n v="32026"/>
    <x v="0"/>
    <n v="2022"/>
  </r>
  <r>
    <n v="11"/>
    <s v="700"/>
    <n v="221177"/>
    <n v="44880"/>
    <x v="1"/>
    <s v="22241043"/>
    <n v="805739.12"/>
    <n v="665900.1"/>
    <n v="139839.01999999999"/>
    <s v="Diesel B7   á  33,30 Kč  19 997 L"/>
    <n v="19997"/>
    <x v="0"/>
    <n v="2022"/>
  </r>
  <r>
    <n v="11"/>
    <s v="700"/>
    <n v="221193"/>
    <n v="44887"/>
    <x v="0"/>
    <s v="55168168"/>
    <n v="552361.54"/>
    <n v="456497.14"/>
    <n v="95864.4"/>
    <s v="Diesel B7   á  30,79 Kč  10 012 L, BA natural  á 29,61 Kč   5 006 L,"/>
    <n v="10012"/>
    <x v="0"/>
    <n v="2022"/>
  </r>
  <r>
    <n v="11"/>
    <s v="700"/>
    <n v="221198"/>
    <n v="44893"/>
    <x v="4"/>
    <s v="22204342"/>
    <n v="737724.66"/>
    <n v="609689.80000000005"/>
    <n v="128034.86"/>
    <s v="Diesel B7   á  30,65 Kč  19 892 L"/>
    <n v="19892"/>
    <x v="0"/>
    <n v="2022"/>
  </r>
  <r>
    <n v="12"/>
    <s v="700"/>
    <n v="221242"/>
    <n v="44897"/>
    <x v="0"/>
    <s v="55169342"/>
    <n v="1170557.48"/>
    <n v="967402.88"/>
    <n v="203154.6"/>
    <s v="Diesel B7   á  29,98 Kč  32 161 L + doprava 0,1 Kč/L"/>
    <n v="32161"/>
    <x v="0"/>
    <n v="2022"/>
  </r>
  <r>
    <n v="12"/>
    <s v="700"/>
    <n v="221248"/>
    <n v="44904"/>
    <x v="4"/>
    <s v="22204515"/>
    <n v="694505.27"/>
    <n v="573971.30000000005"/>
    <n v="120533.97"/>
    <s v="Diesel B7   á  28,70 Kč  19 999 L"/>
    <n v="19999"/>
    <x v="0"/>
    <n v="2022"/>
  </r>
  <r>
    <n v="12"/>
    <s v="700"/>
    <n v="221292"/>
    <n v="44909"/>
    <x v="0"/>
    <s v="55170132"/>
    <n v="1079773.24"/>
    <n v="892374.58"/>
    <n v="187398.66"/>
    <s v="Diesel B7   á  27,52 Kč  32 309 L + doprava 0,1 Kč/L"/>
    <n v="32309"/>
    <x v="0"/>
    <n v="2022"/>
  </r>
  <r>
    <n v="12"/>
    <s v="700"/>
    <n v="221309"/>
    <n v="44917"/>
    <x v="4"/>
    <s v="22204716"/>
    <n v="1114334.5"/>
    <n v="920937.6"/>
    <n v="193396.9"/>
    <s v="Diesel B7   á  28,80 Kč  31 977 L"/>
    <n v="31977"/>
    <x v="0"/>
    <n v="2022"/>
  </r>
  <r>
    <m/>
    <s v="700"/>
    <n v="220228"/>
    <n v="44623"/>
    <x v="0"/>
    <s v="55142427"/>
    <n v="374132.92"/>
    <n v="309200.76"/>
    <n v="64932.160000000003"/>
    <s v="Natural BA 95   á  30,29 Kč  10 098 L + doprava 0,33 Kč/L"/>
    <n v="10098"/>
    <x v="1"/>
    <n v="2022"/>
  </r>
  <r>
    <m/>
    <s v="700"/>
    <n v="221193"/>
    <n v="44887"/>
    <x v="0"/>
    <s v="55168168"/>
    <n v="179355.46"/>
    <n v="148227.66"/>
    <n v="31127.799999999988"/>
    <s v="Diesel B7   á  30,79 Kč  10 012 L, BA natural  á 29,61 Kč   5 006 L,"/>
    <n v="5006"/>
    <x v="1"/>
    <n v="2022"/>
  </r>
  <r>
    <m/>
    <s v="070"/>
    <n v="210237"/>
    <n v="44624"/>
    <x v="5"/>
    <s v="501100"/>
    <n v="247.93"/>
    <n v="195.8647"/>
    <n v="52.065300000000001"/>
    <s v="phm 7,27 L"/>
    <n v="7.27"/>
    <x v="0"/>
    <n v="2022"/>
  </r>
  <r>
    <m/>
    <s v="070"/>
    <n v="210409"/>
    <n v="44671"/>
    <x v="5"/>
    <s v="501100"/>
    <n v="1782.52"/>
    <n v="1408.1908000000001"/>
    <n v="374.32919999999996"/>
    <s v="phm 40 L NM"/>
    <n v="40"/>
    <x v="0"/>
    <n v="2022"/>
  </r>
  <r>
    <m/>
    <s v="070"/>
    <n v="210583"/>
    <n v="44712"/>
    <x v="5"/>
    <s v="501100"/>
    <n v="1977.52"/>
    <n v="1562.2408"/>
    <n v="415.2792"/>
    <s v="phm 51,020 L BA"/>
    <n v="51.02"/>
    <x v="1"/>
    <n v="2022"/>
  </r>
  <r>
    <m/>
    <s v="070"/>
    <n v="210783"/>
    <n v="44769"/>
    <x v="5"/>
    <s v="501100"/>
    <n v="1480.08"/>
    <n v="1169.2631999999999"/>
    <n v="310.8168"/>
    <s v="phm 36,18 L NM"/>
    <n v="36.18"/>
    <x v="0"/>
    <n v="2022"/>
  </r>
  <r>
    <m/>
    <s v="070"/>
    <n v="210784"/>
    <n v="44769"/>
    <x v="5"/>
    <s v="501100"/>
    <n v="1454.55"/>
    <n v="1149.0944999999999"/>
    <n v="305.45549999999997"/>
    <s v="phm 40,09 L NM"/>
    <n v="40.090000000000003"/>
    <x v="0"/>
    <n v="2022"/>
  </r>
  <r>
    <m/>
    <s v="070"/>
    <n v="210896"/>
    <n v="44805"/>
    <x v="5"/>
    <s v="501100"/>
    <n v="165.29"/>
    <n v="130.57909999999998"/>
    <n v="34.710899999999995"/>
    <s v="phm 10,040 L BA"/>
    <n v="10.039999999999999"/>
    <x v="1"/>
    <n v="2022"/>
  </r>
  <r>
    <m/>
    <s v="070"/>
    <n v="210929"/>
    <n v="44812"/>
    <x v="5"/>
    <s v="501100"/>
    <n v="7991.9"/>
    <n v="6313.6009999999997"/>
    <n v="1678.2989999999998"/>
    <s v="phm 213 L NM"/>
    <n v="213"/>
    <x v="0"/>
    <n v="2022"/>
  </r>
  <r>
    <m/>
    <s v="075"/>
    <n v="220057"/>
    <n v="44593"/>
    <x v="5"/>
    <s v="501100"/>
    <n v="2156.3200000000002"/>
    <n v="1703.4928000000002"/>
    <n v="452.8272"/>
    <s v="PHM-58,86 l BA"/>
    <n v="58.86"/>
    <x v="1"/>
    <n v="2022"/>
  </r>
  <r>
    <m/>
    <s v="075"/>
    <n v="220110"/>
    <n v="44620"/>
    <x v="5"/>
    <s v="501100"/>
    <n v="9343.18"/>
    <n v="7381.1122000000005"/>
    <n v="1962.0678"/>
    <s v="PHM-245,03 l BA"/>
    <n v="245.03"/>
    <x v="1"/>
    <n v="2022"/>
  </r>
  <r>
    <m/>
    <s v="075"/>
    <n v="220168"/>
    <n v="44648"/>
    <x v="5"/>
    <s v="501100"/>
    <n v="11956.58"/>
    <n v="9445.6981999999989"/>
    <n v="2510.8818000000001"/>
    <s v="PHM-270 l"/>
    <n v="270"/>
    <x v="0"/>
    <n v="2022"/>
  </r>
  <r>
    <m/>
    <s v="075"/>
    <n v="220184"/>
    <n v="44652"/>
    <x v="5"/>
    <s v="501100"/>
    <n v="2525.7399999999998"/>
    <n v="1995.3345999999997"/>
    <n v="530.40539999999999"/>
    <s v="PHM-61,90 l BA"/>
    <n v="61.9"/>
    <x v="1"/>
    <n v="2022"/>
  </r>
  <r>
    <m/>
    <s v="075"/>
    <n v="220223"/>
    <n v="44671"/>
    <x v="5"/>
    <s v="501100"/>
    <n v="1755.98"/>
    <n v="1387.2242000000001"/>
    <n v="368.75579999999997"/>
    <s v="PHM-42,25 l BA"/>
    <n v="42.25"/>
    <x v="1"/>
    <n v="2022"/>
  </r>
  <r>
    <m/>
    <s v="075"/>
    <n v="220404"/>
    <n v="44762"/>
    <x v="5"/>
    <s v="501100"/>
    <n v="2678.24"/>
    <n v="2115.8095999999996"/>
    <n v="562.43039999999996"/>
    <s v="PHM do centrály 57,98 l BA"/>
    <n v="57.98"/>
    <x v="1"/>
    <n v="2022"/>
  </r>
  <r>
    <m/>
    <s v="075"/>
    <n v="220408"/>
    <n v="44762"/>
    <x v="5"/>
    <s v="501100"/>
    <n v="4990.6099999999997"/>
    <n v="3942.5818999999997"/>
    <n v="1048.0281"/>
    <s v="PHM do centrály 112,47 l BA"/>
    <n v="112.47"/>
    <x v="1"/>
    <n v="2022"/>
  </r>
  <r>
    <m/>
    <s v="075"/>
    <n v="220413"/>
    <n v="44764"/>
    <x v="5"/>
    <s v="501100"/>
    <n v="1238"/>
    <n v="978.02"/>
    <n v="259.98"/>
    <s v="PHM do centrály 28,43 l BA"/>
    <n v="28.43"/>
    <x v="1"/>
    <n v="2022"/>
  </r>
  <r>
    <m/>
    <s v="075"/>
    <n v="220415"/>
    <n v="44767"/>
    <x v="5"/>
    <s v="501100"/>
    <n v="1881.13"/>
    <n v="1486.0927000000001"/>
    <n v="395.03730000000002"/>
    <s v="PHM 40,44 l NM"/>
    <n v="40.44"/>
    <x v="0"/>
    <n v="2022"/>
  </r>
  <r>
    <m/>
    <s v="075"/>
    <n v="220417"/>
    <n v="44768"/>
    <x v="5"/>
    <s v="501100"/>
    <n v="2599.2800000000002"/>
    <n v="2053.4312"/>
    <n v="545.84879999999998"/>
    <s v="PHM do centrály 56,18 l BA"/>
    <n v="56.18"/>
    <x v="1"/>
    <n v="2022"/>
  </r>
  <r>
    <m/>
    <s v="075"/>
    <n v="220428"/>
    <n v="44774"/>
    <x v="5"/>
    <s v="501100"/>
    <n v="2577.04"/>
    <n v="2035.8616"/>
    <n v="541.17840000000001"/>
    <s v="PHM 53,41 l NM"/>
    <n v="53.41"/>
    <x v="0"/>
    <n v="2022"/>
  </r>
  <r>
    <m/>
    <s v="075"/>
    <n v="220521"/>
    <n v="44833"/>
    <x v="5"/>
    <s v="501100"/>
    <n v="2082.14"/>
    <n v="1644.8905999999999"/>
    <n v="437.24939999999998"/>
    <s v="PHM 41,90 l NM"/>
    <n v="41.9"/>
    <x v="0"/>
    <n v="2022"/>
  </r>
  <r>
    <m/>
    <s v="075"/>
    <n v="220522"/>
    <n v="44833"/>
    <x v="5"/>
    <s v="501100"/>
    <n v="2701.25"/>
    <n v="2133.9875000000002"/>
    <n v="567.26249999999993"/>
    <s v="PHM 52,55 l NM"/>
    <n v="52.55"/>
    <x v="0"/>
    <n v="2022"/>
  </r>
  <r>
    <m/>
    <s v="075"/>
    <n v="220523"/>
    <n v="44833"/>
    <x v="5"/>
    <s v="501100"/>
    <n v="1972.42"/>
    <n v="1558.2118"/>
    <n v="414.20819999999998"/>
    <s v="PHM 34,73 l NM"/>
    <n v="34.729999999999997"/>
    <x v="0"/>
    <n v="2022"/>
  </r>
  <r>
    <m/>
    <s v="075"/>
    <n v="220531"/>
    <n v="44840"/>
    <x v="5"/>
    <s v="501100"/>
    <n v="23140.13"/>
    <n v="18280.702700000002"/>
    <n v="4859.4273000000003"/>
    <s v="PHM 460,39 l NM"/>
    <n v="460.39"/>
    <x v="0"/>
    <n v="2022"/>
  </r>
  <r>
    <m/>
    <s v="075"/>
    <n v="220586"/>
    <n v="44872"/>
    <x v="5"/>
    <s v="501100"/>
    <n v="2549.13"/>
    <n v="2013.8126999999999"/>
    <n v="535.31730000000005"/>
    <s v="PHM - diesel 50,02 L"/>
    <n v="50.02"/>
    <x v="0"/>
    <n v="2022"/>
  </r>
  <r>
    <m/>
    <s v="075"/>
    <n v="220593"/>
    <n v="44876"/>
    <x v="5"/>
    <s v="501100"/>
    <n v="1101.83"/>
    <n v="870.44569999999999"/>
    <n v="231.38429999999997"/>
    <s v="PHM  25,57 l BA"/>
    <n v="25.57"/>
    <x v="1"/>
    <n v="2022"/>
  </r>
  <r>
    <m/>
    <s v="075"/>
    <n v="220629"/>
    <n v="44896"/>
    <x v="5"/>
    <s v="501100"/>
    <n v="2810.9"/>
    <n v="2220.6109999999999"/>
    <n v="590.28899999999999"/>
    <s v="PHM 52 l"/>
    <n v="52"/>
    <x v="0"/>
    <n v="2022"/>
  </r>
  <r>
    <m/>
    <s v="800"/>
    <n v="220123"/>
    <n v="44592"/>
    <x v="6"/>
    <m/>
    <m/>
    <n v="-213983.74"/>
    <m/>
    <s v="Nafta motorová 1/2022    8 084,01 litrů / 26,47 Kč/litr"/>
    <n v="-8084.01"/>
    <x v="0"/>
    <n v="2022"/>
  </r>
  <r>
    <m/>
    <s v="800"/>
    <n v="220196"/>
    <n v="44620"/>
    <x v="6"/>
    <m/>
    <m/>
    <n v="-332211.83"/>
    <m/>
    <s v="Nafta motorová 02/2022    12 006,21 litrů / 27,67 Kč/litr"/>
    <n v="-12006.21"/>
    <x v="0"/>
    <n v="2022"/>
  </r>
  <r>
    <m/>
    <s v="800"/>
    <n v="220300"/>
    <n v="44651"/>
    <x v="6"/>
    <m/>
    <m/>
    <n v="-123074.95"/>
    <m/>
    <s v="Nafta motorová 03/2022    3381,18 litrů / 36,40 Kč/litr"/>
    <n v="-3381.18"/>
    <x v="0"/>
    <n v="2022"/>
  </r>
  <r>
    <m/>
    <s v="800"/>
    <n v="220407"/>
    <n v="44681"/>
    <x v="6"/>
    <m/>
    <m/>
    <n v="-347005.57"/>
    <m/>
    <s v="Nafta motorová 04/2022    9968,56 litrů / 34,81 Kč/litr"/>
    <n v="-9968.56"/>
    <x v="0"/>
    <n v="2022"/>
  </r>
  <r>
    <m/>
    <s v="800"/>
    <n v="220511"/>
    <n v="44712"/>
    <x v="6"/>
    <m/>
    <m/>
    <n v="-535397.52"/>
    <m/>
    <s v="Nafta motorová 05/2022    15 047,71 litrů / 35,58 Kč/litr"/>
    <n v="-15047.71"/>
    <x v="0"/>
    <n v="2022"/>
  </r>
  <r>
    <m/>
    <s v="800"/>
    <n v="220603"/>
    <n v="44742"/>
    <x v="6"/>
    <m/>
    <m/>
    <n v="-371235.59"/>
    <m/>
    <s v="Nafta motorová 06/2022    9 920,78 litrů / 37,42 Kč/litr"/>
    <n v="-9920.7800000000007"/>
    <x v="0"/>
    <n v="2022"/>
  </r>
  <r>
    <m/>
    <s v="800"/>
    <n v="220709"/>
    <n v="44773"/>
    <x v="6"/>
    <m/>
    <m/>
    <n v="-499124.47999999998"/>
    <m/>
    <s v="Nafta motorová 07/2022    13 934,24 litrů / 35,82 Kč/litr"/>
    <n v="-13934.24"/>
    <x v="0"/>
    <n v="2022"/>
  </r>
  <r>
    <m/>
    <s v="800"/>
    <n v="220797"/>
    <n v="44804"/>
    <x v="6"/>
    <m/>
    <m/>
    <n v="-341655.42"/>
    <m/>
    <s v="Nafta motorová 08/2022    9 995,77 litrů / 34,18 Kč/litr"/>
    <n v="-9995.77"/>
    <x v="0"/>
    <n v="2022"/>
  </r>
  <r>
    <m/>
    <s v="800"/>
    <n v="220860"/>
    <n v="44834"/>
    <x v="6"/>
    <m/>
    <m/>
    <n v="-426048.51"/>
    <m/>
    <s v="Nafta motorová 09/2022    12 683,79 litrů / 33,59 Kč/litr"/>
    <n v="-12683.79"/>
    <x v="0"/>
    <n v="2022"/>
  </r>
  <r>
    <m/>
    <s v="800"/>
    <n v="220962"/>
    <n v="44865"/>
    <x v="6"/>
    <m/>
    <m/>
    <n v="-399721.87"/>
    <m/>
    <s v="Nafta motorová 10/2022    11 256,60 litrů / 35,51 Kč/litr"/>
    <n v="-11256.6"/>
    <x v="0"/>
    <n v="2022"/>
  </r>
  <r>
    <m/>
    <s v="800"/>
    <n v="221045"/>
    <n v="44895"/>
    <x v="6"/>
    <m/>
    <m/>
    <n v="-164456.6"/>
    <m/>
    <s v="Nafta motorová 11/2022    4 943,09 litrů / 33,27 Kč/litr"/>
    <n v="-4943.09"/>
    <x v="0"/>
    <n v="2022"/>
  </r>
  <r>
    <m/>
    <s v="800"/>
    <n v="220122"/>
    <n v="44592"/>
    <x v="7"/>
    <m/>
    <m/>
    <n v="-9591.93"/>
    <m/>
    <s v="Nafta motorová 1/2022  362,37 litrů / 26,47 Kč/litr"/>
    <n v="-362.37"/>
    <x v="0"/>
    <n v="2022"/>
  </r>
  <r>
    <m/>
    <s v="800"/>
    <n v="220197"/>
    <n v="44620"/>
    <x v="7"/>
    <m/>
    <m/>
    <n v="-4122.83"/>
    <m/>
    <s v="Nafta motorová 02/2022  149 litrů / 27,67 Kč/litr"/>
    <n v="-149"/>
    <x v="0"/>
    <n v="2022"/>
  </r>
  <r>
    <m/>
    <s v="800"/>
    <n v="220301"/>
    <n v="44651"/>
    <x v="7"/>
    <m/>
    <m/>
    <n v="-1820"/>
    <m/>
    <s v="Nafta motorová 03/2022  50 litrů / 36,40 Kč/litr"/>
    <n v="-50"/>
    <x v="0"/>
    <n v="2022"/>
  </r>
  <r>
    <m/>
    <s v="800"/>
    <n v="220512"/>
    <n v="44712"/>
    <x v="7"/>
    <m/>
    <m/>
    <n v="-5285.41"/>
    <m/>
    <s v="Nafta motorová 05/2022  148,55 litrů / 35,58 Kč/litr."/>
    <n v="-148.55000000000001"/>
    <x v="0"/>
    <n v="2022"/>
  </r>
  <r>
    <m/>
    <s v="800"/>
    <n v="220604"/>
    <n v="44742"/>
    <x v="7"/>
    <m/>
    <m/>
    <n v="-4520.34"/>
    <m/>
    <s v="Nafta motorová 06/2022  120,80 litrů / 37,42 Kč/litr."/>
    <n v="-120.8"/>
    <x v="0"/>
    <n v="2022"/>
  </r>
  <r>
    <m/>
    <s v="800"/>
    <n v="220710"/>
    <n v="44773"/>
    <x v="7"/>
    <m/>
    <m/>
    <n v="-2256.66"/>
    <m/>
    <s v="Nafta motorová 07/2022  63 litrů / 35,82 Kč/litr."/>
    <n v="-63"/>
    <x v="0"/>
    <n v="2022"/>
  </r>
  <r>
    <m/>
    <s v="800"/>
    <n v="220798"/>
    <n v="44804"/>
    <x v="7"/>
    <m/>
    <m/>
    <n v="-4219.5200000000004"/>
    <m/>
    <s v="Nafta motorová 08/2022  123,45 litrů / 34,18 Kč/litr."/>
    <n v="-123.45"/>
    <x v="0"/>
    <n v="2022"/>
  </r>
  <r>
    <m/>
    <s v="800"/>
    <n v="220961"/>
    <n v="44865"/>
    <x v="7"/>
    <m/>
    <m/>
    <n v="-4229.24"/>
    <m/>
    <s v="Nafta motorová 10/2022  119,10 litrů / 35,51 Kč/litr."/>
    <n v="-119.1"/>
    <x v="0"/>
    <n v="2022"/>
  </r>
  <r>
    <m/>
    <s v="800"/>
    <n v="221046"/>
    <n v="44895"/>
    <x v="7"/>
    <m/>
    <m/>
    <n v="-1297.53"/>
    <m/>
    <s v="Nafta motorová 11/2022  39 litrů / 33,27 Kč/litr."/>
    <n v="-39"/>
    <x v="0"/>
    <n v="2022"/>
  </r>
  <r>
    <m/>
    <s v="800"/>
    <n v="220121"/>
    <n v="44592"/>
    <x v="8"/>
    <m/>
    <m/>
    <n v="-5927.69"/>
    <m/>
    <s v="Nafta motorová  01/2022 223,94 litrů / 26,47 Kč/litr"/>
    <n v="-223.94"/>
    <x v="0"/>
    <n v="2022"/>
  </r>
  <r>
    <m/>
    <s v="800"/>
    <n v="220198"/>
    <n v="44620"/>
    <x v="8"/>
    <m/>
    <m/>
    <n v="-5330.35"/>
    <m/>
    <s v="Nafta motorová  02/2022 192,64 litrů / 27,67 Kč/litr"/>
    <n v="-192.64"/>
    <x v="0"/>
    <n v="2022"/>
  </r>
  <r>
    <m/>
    <s v="800"/>
    <n v="220302"/>
    <n v="44651"/>
    <x v="8"/>
    <m/>
    <m/>
    <n v="-8290.1"/>
    <m/>
    <s v="Nafta motorová  03/2022 227,75 litrů / 36,40 Kč/litr"/>
    <n v="-227.75"/>
    <x v="0"/>
    <n v="2022"/>
  </r>
  <r>
    <m/>
    <s v="800"/>
    <n v="220408"/>
    <n v="44681"/>
    <x v="8"/>
    <m/>
    <m/>
    <n v="-3776.89"/>
    <m/>
    <s v="Nafta motorová  04/2022 108,50 litrů / 34,81 Kč/litr"/>
    <n v="-108.5"/>
    <x v="0"/>
    <n v="2022"/>
  </r>
  <r>
    <m/>
    <s v="800"/>
    <n v="220513"/>
    <n v="44712"/>
    <x v="8"/>
    <m/>
    <m/>
    <n v="-7544.03"/>
    <m/>
    <s v="Nafta motorová  05/2022 212,03 litrů / 35,58 Kč/litr"/>
    <n v="-212.03"/>
    <x v="0"/>
    <n v="2022"/>
  </r>
  <r>
    <m/>
    <s v="800"/>
    <n v="220605"/>
    <n v="44742"/>
    <x v="8"/>
    <m/>
    <m/>
    <n v="-9927.5300000000007"/>
    <m/>
    <s v="Nafta motorová  06/2022 265,30 litrů / 37,42 Kč/litr"/>
    <n v="-265.3"/>
    <x v="0"/>
    <n v="2022"/>
  </r>
  <r>
    <m/>
    <s v="800"/>
    <n v="220711"/>
    <n v="44773"/>
    <x v="8"/>
    <m/>
    <m/>
    <n v="-3187.98"/>
    <m/>
    <s v="Nafta motorová  07/2022 89 litrů / 35,82 Kč/litr"/>
    <n v="-89"/>
    <x v="0"/>
    <n v="2022"/>
  </r>
  <r>
    <m/>
    <s v="800"/>
    <n v="220799"/>
    <n v="44804"/>
    <x v="8"/>
    <m/>
    <m/>
    <n v="-6870.18"/>
    <m/>
    <s v="Nafta motorová  08/2022 201 litrů / 34,18 Kč/litr"/>
    <n v="-201"/>
    <x v="0"/>
    <n v="2022"/>
  </r>
  <r>
    <m/>
    <s v="800"/>
    <n v="220861"/>
    <n v="44834"/>
    <x v="8"/>
    <m/>
    <m/>
    <n v="-13536.1"/>
    <m/>
    <s v="Nafta motorová  09/2022 402,98 litrů / 33,59 Kč/litr"/>
    <n v="-402.98"/>
    <x v="0"/>
    <n v="2022"/>
  </r>
  <r>
    <m/>
    <s v="800"/>
    <n v="220960"/>
    <n v="44865"/>
    <x v="8"/>
    <m/>
    <m/>
    <n v="-6072.21"/>
    <m/>
    <s v="Nafta motorová  10/2022 171 litrů / 35,51 Kč/litr"/>
    <n v="-171"/>
    <x v="0"/>
    <n v="2022"/>
  </r>
  <r>
    <m/>
    <s v="800"/>
    <n v="221047"/>
    <n v="44895"/>
    <x v="8"/>
    <m/>
    <m/>
    <n v="-5852.86"/>
    <m/>
    <s v="Nafta motorová  11/2022 175,92 litrů / 33,27 Kč/litr"/>
    <n v="-175.92"/>
    <x v="0"/>
    <n v="20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">
  <r>
    <x v="0"/>
    <x v="0"/>
    <m/>
    <s v="Počáteční stav na ČS k 01.01."/>
    <n v="42603"/>
    <n v="0"/>
  </r>
  <r>
    <x v="0"/>
    <x v="1"/>
    <m/>
    <s v="Počáteční stav na ČS k 01.01."/>
    <n v="12456"/>
    <n v="0"/>
  </r>
  <r>
    <x v="0"/>
    <x v="0"/>
    <m/>
    <s v="SHELL nafta"/>
    <n v="148968"/>
    <n v="3117681"/>
  </r>
  <r>
    <x v="0"/>
    <x v="0"/>
    <m/>
    <s v="OMV nafta"/>
    <n v="360209"/>
    <n v="9930986"/>
  </r>
  <r>
    <x v="0"/>
    <x v="0"/>
    <m/>
    <s v="OMV FA 700 nafta"/>
    <n v="492864"/>
    <n v="11921554.869999999"/>
  </r>
  <r>
    <x v="0"/>
    <x v="0"/>
    <m/>
    <s v="SLOVNAFT 702 nafta"/>
    <n v="1400678"/>
    <n v="17394101.789999999"/>
  </r>
  <r>
    <x v="0"/>
    <x v="0"/>
    <m/>
    <s v="SPOTŘ. DAŇ K SLOVNAFTU"/>
    <n v="0"/>
    <n v="15337424.1"/>
  </r>
  <r>
    <x v="0"/>
    <x v="0"/>
    <m/>
    <s v="DOPRAVA ZE SLOVNAFTU"/>
    <n v="0"/>
    <n v="406196.62"/>
  </r>
  <r>
    <x v="0"/>
    <x v="0"/>
    <m/>
    <s v="pokladna 070 KČ nafta"/>
    <n v="6.5"/>
    <n v="165.04"/>
  </r>
  <r>
    <x v="0"/>
    <x v="0"/>
    <m/>
    <s v="pokladna 075 EUR nafta"/>
    <n v="280.5"/>
    <n v="10847.73"/>
  </r>
  <r>
    <x v="0"/>
    <x v="0"/>
    <m/>
    <s v="PRODEJ 800"/>
    <n v="-111381.29"/>
    <n v="-2661593.7999999998"/>
  </r>
  <r>
    <x v="0"/>
    <x v="0"/>
    <m/>
    <s v="vratka DPH Vialtis"/>
    <n v="0"/>
    <n v="-816699.13"/>
  </r>
  <r>
    <x v="0"/>
    <x v="1"/>
    <m/>
    <s v="SHELL benzin"/>
    <n v="488"/>
    <n v="15857"/>
  </r>
  <r>
    <x v="0"/>
    <x v="1"/>
    <m/>
    <s v="OMV benzin"/>
    <n v="2351"/>
    <n v="73644"/>
  </r>
  <r>
    <x v="0"/>
    <x v="1"/>
    <m/>
    <s v="OMV benzín FA"/>
    <n v="16170"/>
    <n v="392284.2"/>
  </r>
  <r>
    <x v="0"/>
    <x v="0"/>
    <m/>
    <s v="Konečný stav na ČS k 01.01."/>
    <n v="-46112"/>
    <n v="0"/>
  </r>
  <r>
    <x v="0"/>
    <x v="1"/>
    <m/>
    <s v="Konečný stav na ČS k 01.01."/>
    <n v="-17608"/>
    <n v="0"/>
  </r>
  <r>
    <x v="1"/>
    <x v="0"/>
    <m/>
    <s v="Počáteční stav na ČS k 01.01."/>
    <n v="46112"/>
    <n v="0"/>
  </r>
  <r>
    <x v="1"/>
    <x v="1"/>
    <m/>
    <s v="Počáteční stav na ČS k 01.01."/>
    <n v="17608"/>
    <n v="0"/>
  </r>
  <r>
    <x v="1"/>
    <x v="0"/>
    <m/>
    <s v="SHELL nafta"/>
    <n v="131649"/>
    <n v="2749570"/>
  </r>
  <r>
    <x v="1"/>
    <x v="0"/>
    <m/>
    <s v="OMV nafta"/>
    <n v="336551"/>
    <n v="7940219"/>
  </r>
  <r>
    <x v="1"/>
    <x v="0"/>
    <m/>
    <s v="OMV FA 700 nafta"/>
    <n v="1272138"/>
    <n v="26098724.760000002"/>
  </r>
  <r>
    <x v="1"/>
    <x v="0"/>
    <m/>
    <s v="A+S FA 700 nafta"/>
    <n v="365314"/>
    <n v="7132968.9699999997"/>
  </r>
  <r>
    <x v="1"/>
    <x v="0"/>
    <m/>
    <s v="MOLL FA 700 nafta"/>
    <n v="31875"/>
    <n v="718462.5"/>
  </r>
  <r>
    <x v="1"/>
    <x v="0"/>
    <m/>
    <s v="pokladna 070 KČ nafta"/>
    <n v="5"/>
    <n v="114.21"/>
  </r>
  <r>
    <x v="1"/>
    <x v="0"/>
    <m/>
    <s v="pokladna 075 EUR nafta"/>
    <n v="156"/>
    <n v="4594.84"/>
  </r>
  <r>
    <x v="1"/>
    <x v="0"/>
    <m/>
    <s v="PRODEJ 800"/>
    <n v="-116151.6"/>
    <n v="-2372719.88"/>
  </r>
  <r>
    <x v="1"/>
    <x v="0"/>
    <m/>
    <s v="vratka DPH Vialtis"/>
    <n v="0"/>
    <n v="-437095.59"/>
  </r>
  <r>
    <x v="1"/>
    <x v="1"/>
    <m/>
    <s v="SHELL benzin"/>
    <n v="2875"/>
    <n v="67328"/>
  </r>
  <r>
    <x v="1"/>
    <x v="1"/>
    <m/>
    <s v="OMV benzin"/>
    <n v="1917"/>
    <n v="52726"/>
  </r>
  <r>
    <x v="1"/>
    <x v="1"/>
    <m/>
    <s v="OMV benzín FA"/>
    <n v="0"/>
    <n v="0"/>
  </r>
  <r>
    <x v="1"/>
    <x v="1"/>
    <m/>
    <s v="pokladna 070 KČ benzin"/>
    <n v="48.6"/>
    <n v="1250.44"/>
  </r>
  <r>
    <x v="1"/>
    <x v="1"/>
    <m/>
    <s v="pokladna 075 EUR benzin"/>
    <n v="696.35"/>
    <n v="21048.01"/>
  </r>
  <r>
    <x v="1"/>
    <x v="0"/>
    <m/>
    <s v="Konečný stav na ČS k 01.01."/>
    <n v="-49687"/>
    <n v="0"/>
  </r>
  <r>
    <x v="1"/>
    <x v="1"/>
    <m/>
    <s v="Konečný stav na ČS k 01.01."/>
    <n v="-4480"/>
    <n v="0"/>
  </r>
  <r>
    <x v="2"/>
    <x v="0"/>
    <m/>
    <s v="Počáteční stav na ČS k 01.01."/>
    <n v="49687"/>
    <n v="0"/>
  </r>
  <r>
    <x v="2"/>
    <x v="1"/>
    <m/>
    <s v="Počáteční stav na ČS k 01.01."/>
    <n v="4480"/>
    <n v="0"/>
  </r>
  <r>
    <x v="2"/>
    <x v="0"/>
    <m/>
    <s v="SHELL nafta"/>
    <n v="162054.01300000001"/>
    <n v="4133996.14"/>
  </r>
  <r>
    <x v="2"/>
    <x v="0"/>
    <m/>
    <s v="OMV nafta"/>
    <n v="267716.34999999998"/>
    <n v="6829441.2400000002"/>
  </r>
  <r>
    <x v="2"/>
    <x v="0"/>
    <m/>
    <s v="OMV FA 700 nafta"/>
    <n v="600581"/>
    <n v="13283590.199999999"/>
  </r>
  <r>
    <x v="2"/>
    <x v="0"/>
    <m/>
    <s v="A+S FA 700 nafta"/>
    <n v="808260"/>
    <n v="19279992.859999999"/>
  </r>
  <r>
    <x v="2"/>
    <x v="0"/>
    <m/>
    <s v="MOL FA 700 nafta"/>
    <n v="128098"/>
    <n v="3289292.51"/>
  </r>
  <r>
    <x v="2"/>
    <x v="0"/>
    <m/>
    <s v="Transcargo FA 700  nafta"/>
    <n v="28497"/>
    <n v="757165.3"/>
  </r>
  <r>
    <x v="2"/>
    <x v="0"/>
    <m/>
    <s v="pokladna 070 KČ nafta"/>
    <n v="92.08"/>
    <n v="2971.23"/>
  </r>
  <r>
    <x v="2"/>
    <x v="0"/>
    <m/>
    <s v="pokladna 075 EUR nafta"/>
    <n v="109.73"/>
    <n v="3730.65"/>
  </r>
  <r>
    <x v="2"/>
    <x v="0"/>
    <m/>
    <s v="PRODEJ 800"/>
    <n v="-136736.41"/>
    <n v="-3242400.64"/>
  </r>
  <r>
    <x v="2"/>
    <x v="0"/>
    <m/>
    <s v="vratka DPH Vialtis"/>
    <n v="0"/>
    <n v="-6111090.6900000004"/>
  </r>
  <r>
    <x v="2"/>
    <x v="1"/>
    <m/>
    <s v="OMV benzin"/>
    <n v="2332.8200000000002"/>
    <n v="56218.1"/>
  </r>
  <r>
    <x v="2"/>
    <x v="1"/>
    <m/>
    <s v="OMV benzín FA"/>
    <n v="7034"/>
    <n v="171066.88"/>
  </r>
  <r>
    <x v="2"/>
    <x v="1"/>
    <m/>
    <s v="Transcargo benzín FA"/>
    <n v="5000"/>
    <n v="139100"/>
  </r>
  <r>
    <x v="2"/>
    <x v="1"/>
    <m/>
    <s v="pokladna 070 KČ benzin"/>
    <n v="61.04"/>
    <n v="1794.83"/>
  </r>
  <r>
    <x v="2"/>
    <x v="1"/>
    <m/>
    <s v="pokladna 075 EUR benzin"/>
    <n v="196.46"/>
    <n v="7534.35"/>
  </r>
  <r>
    <x v="2"/>
    <x v="0"/>
    <m/>
    <s v="Konečný stav na ČS k 01.01."/>
    <n v="-49317"/>
    <n v="0"/>
  </r>
  <r>
    <x v="2"/>
    <x v="1"/>
    <m/>
    <s v="Konečný stav na ČS k 01.01."/>
    <n v="-2555"/>
    <n v="0"/>
  </r>
  <r>
    <x v="3"/>
    <x v="0"/>
    <m/>
    <s v="MOL Česká republika, s.r.o."/>
    <n v="31730"/>
    <n v="829422.2"/>
  </r>
  <r>
    <x v="3"/>
    <x v="0"/>
    <m/>
    <s v="MOL Česká republika, s.r.o."/>
    <n v="31767"/>
    <n v="845002.2"/>
  </r>
  <r>
    <x v="3"/>
    <x v="0"/>
    <m/>
    <s v="A+S, s.r.o."/>
    <n v="39205"/>
    <n v="1034227.9"/>
  </r>
  <r>
    <x v="3"/>
    <x v="0"/>
    <m/>
    <s v="MOL Česká republika, s.r.o."/>
    <n v="32315"/>
    <n v="883492.1"/>
  </r>
  <r>
    <x v="3"/>
    <x v="0"/>
    <m/>
    <s v="MOL Česká republika, s.r.o."/>
    <n v="32137"/>
    <n v="882482.02"/>
  </r>
  <r>
    <x v="3"/>
    <x v="0"/>
    <m/>
    <s v="MOL Česká republika, s.r.o."/>
    <n v="32319"/>
    <n v="891214.47"/>
  </r>
  <r>
    <x v="3"/>
    <x v="0"/>
    <m/>
    <s v="MOL Česká republika, s.r.o."/>
    <n v="32199"/>
    <n v="893844.24"/>
  </r>
  <r>
    <x v="3"/>
    <x v="0"/>
    <m/>
    <s v="MOL Česká republika, s.r.o."/>
    <n v="31401"/>
    <n v="949566.24"/>
  </r>
  <r>
    <x v="3"/>
    <x v="0"/>
    <m/>
    <s v="MOL Česká republika, s.r.o."/>
    <n v="31421"/>
    <n v="1310255.7"/>
  </r>
  <r>
    <x v="3"/>
    <x v="0"/>
    <m/>
    <s v="A+S, s.r.o."/>
    <n v="38965"/>
    <n v="1435080.95"/>
  </r>
  <r>
    <x v="3"/>
    <x v="0"/>
    <m/>
    <s v="MOL Česká republika, s.r.o."/>
    <n v="31733"/>
    <n v="1105895.05"/>
  </r>
  <r>
    <x v="3"/>
    <x v="0"/>
    <m/>
    <s v="MOL Česká republika, s.r.o."/>
    <n v="31929"/>
    <n v="1103146.95"/>
  </r>
  <r>
    <x v="3"/>
    <x v="0"/>
    <m/>
    <s v="A+S, s.r.o."/>
    <n v="32979"/>
    <n v="1145030.8799999999"/>
  </r>
  <r>
    <x v="3"/>
    <x v="0"/>
    <m/>
    <s v="MOL Česká republika, s.r.o."/>
    <n v="31944"/>
    <n v="1165956"/>
  </r>
  <r>
    <x v="3"/>
    <x v="0"/>
    <m/>
    <s v="OMV Česká republika, s.r.o."/>
    <n v="32014"/>
    <n v="1137137.28"/>
  </r>
  <r>
    <x v="3"/>
    <x v="0"/>
    <m/>
    <s v="MOL Česká republika, s.r.o."/>
    <n v="31743"/>
    <n v="1112592.1499999999"/>
  </r>
  <r>
    <x v="3"/>
    <x v="0"/>
    <m/>
    <s v="A+S, s.r.o."/>
    <n v="32045"/>
    <n v="1116127.3500000001"/>
  </r>
  <r>
    <x v="3"/>
    <x v="0"/>
    <m/>
    <s v="A+S, s.r.o."/>
    <n v="34960"/>
    <n v="1239681.6000000001"/>
  </r>
  <r>
    <x v="3"/>
    <x v="0"/>
    <m/>
    <s v="ARAL AG"/>
    <n v="400"/>
    <n v="18803.900000000001"/>
  </r>
  <r>
    <x v="3"/>
    <x v="0"/>
    <m/>
    <s v="MOL Česká republika, s.r.o."/>
    <n v="31692"/>
    <n v="1189717.68"/>
  </r>
  <r>
    <x v="3"/>
    <x v="0"/>
    <m/>
    <s v="Transcargo Dracar a.s."/>
    <n v="33468"/>
    <n v="1284501.8400000001"/>
  </r>
  <r>
    <x v="3"/>
    <x v="0"/>
    <m/>
    <s v="A+S, s.r.o."/>
    <n v="33919"/>
    <n v="1288922"/>
  </r>
  <r>
    <x v="3"/>
    <x v="0"/>
    <m/>
    <s v="Transcargo Dracar a.s."/>
    <n v="31921"/>
    <n v="1168308.6000000001"/>
  </r>
  <r>
    <x v="3"/>
    <x v="0"/>
    <m/>
    <s v="A+S, s.r.o."/>
    <n v="10000"/>
    <n v="354700"/>
  </r>
  <r>
    <x v="3"/>
    <x v="0"/>
    <m/>
    <s v="A+S, s.r.o."/>
    <n v="24985"/>
    <n v="886217.95"/>
  </r>
  <r>
    <x v="3"/>
    <x v="0"/>
    <m/>
    <s v="A+S, s.r.o."/>
    <n v="34952"/>
    <n v="1229261.8400000001"/>
  </r>
  <r>
    <x v="3"/>
    <x v="0"/>
    <m/>
    <s v="A+S, s.r.o."/>
    <n v="34866"/>
    <n v="1173240.8999999999"/>
  </r>
  <r>
    <x v="3"/>
    <x v="0"/>
    <m/>
    <s v="A+S, s.r.o."/>
    <n v="34058"/>
    <n v="1126638.6399999999"/>
  </r>
  <r>
    <x v="3"/>
    <x v="0"/>
    <m/>
    <s v="A+S, s.r.o."/>
    <n v="34859"/>
    <n v="1237145.9099999999"/>
  </r>
  <r>
    <x v="3"/>
    <x v="0"/>
    <m/>
    <s v="MOL Česká republika, s.r.o."/>
    <n v="31819"/>
    <n v="1097119.1200000001"/>
  </r>
  <r>
    <x v="3"/>
    <x v="0"/>
    <m/>
    <s v="MOL Česká republika, s.r.o."/>
    <n v="31648"/>
    <n v="1068120"/>
  </r>
  <r>
    <x v="3"/>
    <x v="0"/>
    <m/>
    <s v="MOL Česká republika, s.r.o."/>
    <n v="31897"/>
    <n v="1028040.31"/>
  </r>
  <r>
    <x v="3"/>
    <x v="0"/>
    <m/>
    <s v="A+S, s.r.o."/>
    <n v="35048"/>
    <n v="1152378.24"/>
  </r>
  <r>
    <x v="3"/>
    <x v="0"/>
    <m/>
    <s v="A+S, s.r.o."/>
    <n v="32080"/>
    <n v="1110609.6000000001"/>
  </r>
  <r>
    <x v="3"/>
    <x v="0"/>
    <m/>
    <s v="MOL Česká republika, s.r.o."/>
    <n v="31766"/>
    <n v="1193130.96"/>
  </r>
  <r>
    <x v="3"/>
    <x v="0"/>
    <m/>
    <s v="A+S, s.r.o."/>
    <n v="31977"/>
    <n v="1177393.1399999999"/>
  </r>
  <r>
    <x v="3"/>
    <x v="0"/>
    <m/>
    <s v="A+S, s.r.o."/>
    <n v="32026"/>
    <n v="1133720.3999999999"/>
  </r>
  <r>
    <x v="3"/>
    <x v="0"/>
    <m/>
    <s v="A+S, s.r.o."/>
    <n v="19997"/>
    <n v="665900.1"/>
  </r>
  <r>
    <x v="3"/>
    <x v="0"/>
    <m/>
    <s v="MOL Česká republika, s.r.o."/>
    <n v="10012"/>
    <n v="456497.14"/>
  </r>
  <r>
    <x v="3"/>
    <x v="0"/>
    <m/>
    <s v="Transcargo Dracar a.s."/>
    <n v="19892"/>
    <n v="609689.80000000005"/>
  </r>
  <r>
    <x v="3"/>
    <x v="0"/>
    <m/>
    <s v="MOL Česká republika, s.r.o."/>
    <n v="32161"/>
    <n v="967402.88"/>
  </r>
  <r>
    <x v="3"/>
    <x v="0"/>
    <m/>
    <s v="Transcargo Dracar a.s."/>
    <n v="19999"/>
    <n v="573971.30000000005"/>
  </r>
  <r>
    <x v="3"/>
    <x v="0"/>
    <m/>
    <s v="MOL Česká republika, s.r.o."/>
    <n v="32309"/>
    <n v="892374.58"/>
  </r>
  <r>
    <x v="3"/>
    <x v="0"/>
    <m/>
    <s v="Transcargo Dracar a.s."/>
    <n v="31977"/>
    <n v="920937.6"/>
  </r>
  <r>
    <x v="3"/>
    <x v="1"/>
    <m/>
    <s v="MOL Česká republika, s.r.o."/>
    <n v="10098"/>
    <n v="309200.76"/>
  </r>
  <r>
    <x v="3"/>
    <x v="1"/>
    <m/>
    <s v="MOL Česká republika, s.r.o."/>
    <n v="5006"/>
    <n v="148227.66"/>
  </r>
  <r>
    <x v="3"/>
    <x v="0"/>
    <m/>
    <s v="Nákup pokladna"/>
    <n v="7.27"/>
    <n v="195.8647"/>
  </r>
  <r>
    <x v="3"/>
    <x v="0"/>
    <m/>
    <s v="Nákup pokladna"/>
    <n v="40"/>
    <n v="1408.1908000000001"/>
  </r>
  <r>
    <x v="3"/>
    <x v="1"/>
    <m/>
    <s v="Nákup pokladna"/>
    <n v="51.02"/>
    <n v="1562.2408"/>
  </r>
  <r>
    <x v="3"/>
    <x v="0"/>
    <m/>
    <s v="Nákup pokladna"/>
    <n v="36.18"/>
    <n v="1169.2631999999999"/>
  </r>
  <r>
    <x v="3"/>
    <x v="0"/>
    <m/>
    <s v="Nákup pokladna"/>
    <n v="40.090000000000003"/>
    <n v="1149.0944999999999"/>
  </r>
  <r>
    <x v="3"/>
    <x v="1"/>
    <m/>
    <s v="Nákup pokladna"/>
    <n v="10.039999999999999"/>
    <n v="130.57909999999998"/>
  </r>
  <r>
    <x v="3"/>
    <x v="0"/>
    <m/>
    <s v="Nákup pokladna"/>
    <n v="213"/>
    <n v="6313.6009999999997"/>
  </r>
  <r>
    <x v="3"/>
    <x v="1"/>
    <m/>
    <s v="Nákup pokladna"/>
    <n v="58.86"/>
    <n v="1703.4928000000002"/>
  </r>
  <r>
    <x v="3"/>
    <x v="1"/>
    <m/>
    <s v="Nákup pokladna"/>
    <n v="245.03"/>
    <n v="7381.1122000000005"/>
  </r>
  <r>
    <x v="3"/>
    <x v="0"/>
    <m/>
    <s v="Nákup pokladna"/>
    <n v="270"/>
    <n v="9445.6981999999989"/>
  </r>
  <r>
    <x v="3"/>
    <x v="1"/>
    <m/>
    <s v="Nákup pokladna"/>
    <n v="61.9"/>
    <n v="1995.3345999999997"/>
  </r>
  <r>
    <x v="3"/>
    <x v="1"/>
    <m/>
    <s v="Nákup pokladna"/>
    <n v="42.25"/>
    <n v="1387.2242000000001"/>
  </r>
  <r>
    <x v="3"/>
    <x v="1"/>
    <m/>
    <s v="Nákup pokladna"/>
    <n v="57.98"/>
    <n v="2115.8095999999996"/>
  </r>
  <r>
    <x v="3"/>
    <x v="1"/>
    <m/>
    <s v="Nákup pokladna"/>
    <n v="112.47"/>
    <n v="3942.5818999999997"/>
  </r>
  <r>
    <x v="3"/>
    <x v="1"/>
    <m/>
    <s v="Nákup pokladna"/>
    <n v="28.43"/>
    <n v="978.02"/>
  </r>
  <r>
    <x v="3"/>
    <x v="0"/>
    <m/>
    <s v="Nákup pokladna"/>
    <n v="40.44"/>
    <n v="1486.0927000000001"/>
  </r>
  <r>
    <x v="3"/>
    <x v="1"/>
    <m/>
    <s v="Nákup pokladna"/>
    <n v="56.18"/>
    <n v="2053.4312"/>
  </r>
  <r>
    <x v="3"/>
    <x v="0"/>
    <m/>
    <s v="Nákup pokladna"/>
    <n v="53.41"/>
    <n v="2035.8616"/>
  </r>
  <r>
    <x v="3"/>
    <x v="0"/>
    <m/>
    <s v="Nákup pokladna"/>
    <n v="41.9"/>
    <n v="1644.8905999999999"/>
  </r>
  <r>
    <x v="3"/>
    <x v="0"/>
    <m/>
    <s v="Nákup pokladna"/>
    <n v="52.55"/>
    <n v="2133.9875000000002"/>
  </r>
  <r>
    <x v="3"/>
    <x v="0"/>
    <m/>
    <s v="Nákup pokladna"/>
    <n v="34.729999999999997"/>
    <n v="1558.2118"/>
  </r>
  <r>
    <x v="3"/>
    <x v="0"/>
    <m/>
    <s v="Nákup pokladna"/>
    <n v="460.39"/>
    <n v="18280.702700000002"/>
  </r>
  <r>
    <x v="3"/>
    <x v="0"/>
    <m/>
    <s v="Nákup pokladna"/>
    <n v="50.02"/>
    <n v="2013.8126999999999"/>
  </r>
  <r>
    <x v="3"/>
    <x v="1"/>
    <m/>
    <s v="Nákup pokladna"/>
    <n v="25.57"/>
    <n v="870.44569999999999"/>
  </r>
  <r>
    <x v="3"/>
    <x v="0"/>
    <m/>
    <s v="Nákup pokladna"/>
    <n v="52"/>
    <n v="2220.6109999999999"/>
  </r>
  <r>
    <x v="3"/>
    <x v="0"/>
    <m/>
    <s v="POPELKA transport s.r.o."/>
    <n v="-8084.01"/>
    <n v="-213983.74"/>
  </r>
  <r>
    <x v="3"/>
    <x v="0"/>
    <m/>
    <s v="POPELKA transport s.r.o."/>
    <n v="-12006.21"/>
    <n v="-332211.83"/>
  </r>
  <r>
    <x v="3"/>
    <x v="0"/>
    <m/>
    <s v="POPELKA transport s.r.o."/>
    <n v="-3381.18"/>
    <n v="-123074.95"/>
  </r>
  <r>
    <x v="3"/>
    <x v="0"/>
    <m/>
    <s v="POPELKA transport s.r.o."/>
    <n v="-9968.56"/>
    <n v="-347005.57"/>
  </r>
  <r>
    <x v="3"/>
    <x v="0"/>
    <m/>
    <s v="POPELKA transport s.r.o."/>
    <n v="-15047.71"/>
    <n v="-535397.52"/>
  </r>
  <r>
    <x v="3"/>
    <x v="0"/>
    <m/>
    <s v="POPELKA transport s.r.o."/>
    <n v="-9920.7800000000007"/>
    <n v="-371235.59"/>
  </r>
  <r>
    <x v="3"/>
    <x v="0"/>
    <m/>
    <s v="POPELKA transport s.r.o."/>
    <n v="-13934.24"/>
    <n v="-499124.47999999998"/>
  </r>
  <r>
    <x v="3"/>
    <x v="0"/>
    <m/>
    <s v="POPELKA transport s.r.o."/>
    <n v="-9995.77"/>
    <n v="-341655.42"/>
  </r>
  <r>
    <x v="3"/>
    <x v="0"/>
    <m/>
    <s v="POPELKA transport s.r.o."/>
    <n v="-12683.79"/>
    <n v="-426048.51"/>
  </r>
  <r>
    <x v="3"/>
    <x v="0"/>
    <m/>
    <s v="POPELKA transport s.r.o."/>
    <n v="-11256.6"/>
    <n v="-399721.87"/>
  </r>
  <r>
    <x v="3"/>
    <x v="0"/>
    <m/>
    <s v="POPELKA transport s.r.o."/>
    <n v="-4943.09"/>
    <n v="-164456.6"/>
  </r>
  <r>
    <x v="3"/>
    <x v="0"/>
    <m/>
    <s v="Jan Popelka AUTODOPRAVA"/>
    <n v="-362.37"/>
    <n v="-9591.93"/>
  </r>
  <r>
    <x v="3"/>
    <x v="0"/>
    <m/>
    <s v="Jan Popelka AUTODOPRAVA"/>
    <n v="-149"/>
    <n v="-4122.83"/>
  </r>
  <r>
    <x v="3"/>
    <x v="0"/>
    <m/>
    <s v="Jan Popelka AUTODOPRAVA"/>
    <n v="-50"/>
    <n v="-1820"/>
  </r>
  <r>
    <x v="3"/>
    <x v="0"/>
    <m/>
    <s v="Jan Popelka AUTODOPRAVA"/>
    <n v="-148.55000000000001"/>
    <n v="-5285.41"/>
  </r>
  <r>
    <x v="3"/>
    <x v="0"/>
    <m/>
    <s v="Jan Popelka AUTODOPRAVA"/>
    <n v="-120.8"/>
    <n v="-4520.34"/>
  </r>
  <r>
    <x v="3"/>
    <x v="0"/>
    <m/>
    <s v="Jan Popelka AUTODOPRAVA"/>
    <n v="-63"/>
    <n v="-2256.66"/>
  </r>
  <r>
    <x v="3"/>
    <x v="0"/>
    <m/>
    <s v="Jan Popelka AUTODOPRAVA"/>
    <n v="-123.45"/>
    <n v="-4219.5200000000004"/>
  </r>
  <r>
    <x v="3"/>
    <x v="0"/>
    <m/>
    <s v="Jan Popelka AUTODOPRAVA"/>
    <n v="-119.1"/>
    <n v="-4229.24"/>
  </r>
  <r>
    <x v="3"/>
    <x v="0"/>
    <m/>
    <s v="Jan Popelka AUTODOPRAVA"/>
    <n v="-39"/>
    <n v="-1297.53"/>
  </r>
  <r>
    <x v="3"/>
    <x v="0"/>
    <m/>
    <s v="Ing. Antonín Guriča"/>
    <n v="-223.94"/>
    <n v="-5927.69"/>
  </r>
  <r>
    <x v="3"/>
    <x v="0"/>
    <m/>
    <s v="Ing. Antonín Guriča"/>
    <n v="-192.64"/>
    <n v="-5330.35"/>
  </r>
  <r>
    <x v="3"/>
    <x v="0"/>
    <m/>
    <s v="Ing. Antonín Guriča"/>
    <n v="-227.75"/>
    <n v="-8290.1"/>
  </r>
  <r>
    <x v="3"/>
    <x v="0"/>
    <m/>
    <s v="Ing. Antonín Guriča"/>
    <n v="-108.5"/>
    <n v="-3776.89"/>
  </r>
  <r>
    <x v="3"/>
    <x v="0"/>
    <m/>
    <s v="Ing. Antonín Guriča"/>
    <n v="-212.03"/>
    <n v="-7544.03"/>
  </r>
  <r>
    <x v="3"/>
    <x v="0"/>
    <m/>
    <s v="Ing. Antonín Guriča"/>
    <n v="-265.3"/>
    <n v="-9927.5300000000007"/>
  </r>
  <r>
    <x v="3"/>
    <x v="0"/>
    <m/>
    <s v="Ing. Antonín Guriča"/>
    <n v="-89"/>
    <n v="-3187.98"/>
  </r>
  <r>
    <x v="3"/>
    <x v="0"/>
    <m/>
    <s v="Ing. Antonín Guriča"/>
    <n v="-201"/>
    <n v="-6870.18"/>
  </r>
  <r>
    <x v="3"/>
    <x v="0"/>
    <m/>
    <s v="Ing. Antonín Guriča"/>
    <n v="-402.98"/>
    <n v="-13536.1"/>
  </r>
  <r>
    <x v="3"/>
    <x v="0"/>
    <m/>
    <s v="Ing. Antonín Guriča"/>
    <n v="-171"/>
    <n v="-6072.21"/>
  </r>
  <r>
    <x v="3"/>
    <x v="0"/>
    <m/>
    <s v="Ing. Antonín Guriča"/>
    <n v="-175.92"/>
    <n v="-5852.86"/>
  </r>
  <r>
    <x v="4"/>
    <x v="0"/>
    <m/>
    <s v="Počáteční stav na ČS k 01.01."/>
    <n v="35630"/>
    <n v="0"/>
  </r>
  <r>
    <x v="4"/>
    <x v="1"/>
    <m/>
    <s v="Počáteční stav na ČS k 01.01."/>
    <n v="5044"/>
    <n v="0"/>
  </r>
  <r>
    <x v="4"/>
    <x v="0"/>
    <m/>
    <s v="Konečný stav na ČS k 01.01."/>
    <n v="-32200"/>
    <n v="0"/>
  </r>
  <r>
    <x v="4"/>
    <x v="1"/>
    <m/>
    <s v="Konečný stav na ČS k 01.01."/>
    <n v="-3231"/>
    <n v="0"/>
  </r>
  <r>
    <x v="4"/>
    <x v="0"/>
    <m/>
    <s v="SHELL nafta"/>
    <n v="160089.31650485436"/>
    <n v="4946759.88"/>
  </r>
  <r>
    <x v="4"/>
    <x v="0"/>
    <m/>
    <s v="OMV nafta"/>
    <n v="234210.34"/>
    <n v="7237233.7999999998"/>
  </r>
  <r>
    <x v="4"/>
    <x v="0"/>
    <m/>
    <s v="OMV FA 700 nafta"/>
    <n v="31655"/>
    <n v="779979.2"/>
  </r>
  <r>
    <x v="4"/>
    <x v="0"/>
    <m/>
    <s v="A+S FA 700 nafta"/>
    <n v="347643"/>
    <n v="9431438.9800000004"/>
  </r>
  <r>
    <x v="4"/>
    <x v="0"/>
    <m/>
    <s v="MOL FA 700 nafta"/>
    <n v="918645"/>
    <n v="25078614.120000001"/>
  </r>
  <r>
    <x v="4"/>
    <x v="0"/>
    <m/>
    <s v="Transcargo FA 700  nafta"/>
    <n v="0"/>
    <n v="0"/>
  </r>
  <r>
    <x v="4"/>
    <x v="0"/>
    <m/>
    <s v="ORLEN DE"/>
    <n v="1465.06"/>
    <n v="70092.31"/>
  </r>
  <r>
    <x v="4"/>
    <x v="0"/>
    <m/>
    <s v="pokladna 070 + 075"/>
    <n v="424.04"/>
    <n v="16984.759999999998"/>
  </r>
  <r>
    <x v="4"/>
    <x v="0"/>
    <m/>
    <s v="PRODEJ 800"/>
    <n v="-143718.92000000001"/>
    <n v="-3915585.32"/>
  </r>
  <r>
    <x v="4"/>
    <x v="0"/>
    <m/>
    <s v="vratka DPH Vialtis"/>
    <m/>
    <n v="-1006761.02"/>
  </r>
  <r>
    <x v="4"/>
    <x v="1"/>
    <m/>
    <s v="MOL benzín FA"/>
    <n v="10021"/>
    <n v="294837.43"/>
  </r>
  <r>
    <x v="4"/>
    <x v="1"/>
    <m/>
    <s v="Transcargo benzín FA"/>
    <m/>
    <n v="0"/>
  </r>
  <r>
    <x v="4"/>
    <x v="1"/>
    <m/>
    <s v="pokladna 070 KČ benzin"/>
    <n v="28.92"/>
    <n v="991.9"/>
  </r>
  <r>
    <x v="4"/>
    <x v="1"/>
    <m/>
    <s v="pokladna 075 EUR benzin"/>
    <n v="0"/>
    <n v="0"/>
  </r>
  <r>
    <x v="5"/>
    <x v="0"/>
    <m/>
    <s v="SHELL nafta"/>
    <n v="124665.88"/>
    <n v="3887082.06"/>
  </r>
  <r>
    <x v="5"/>
    <x v="0"/>
    <m/>
    <s v="OMV nafta"/>
    <n v="200272.83"/>
    <n v="6243793.6399999997"/>
  </r>
  <r>
    <x v="5"/>
    <x v="0"/>
    <m/>
    <s v="OMV FA 700 nafta"/>
    <n v="0"/>
    <n v="0"/>
  </r>
  <r>
    <x v="5"/>
    <x v="0"/>
    <m/>
    <s v="A+S FA 700 nafta"/>
    <n v="583673"/>
    <n v="16136510.82"/>
  </r>
  <r>
    <x v="5"/>
    <x v="0"/>
    <m/>
    <s v="MOL FA 700 nafta+KLACSKA"/>
    <n v="537546"/>
    <n v="14441462.949999999"/>
  </r>
  <r>
    <x v="5"/>
    <x v="0"/>
    <m/>
    <s v="Transcargo FA 700  nafta"/>
    <n v="0"/>
    <n v="0"/>
  </r>
  <r>
    <x v="5"/>
    <x v="0"/>
    <m/>
    <s v="Louis Hagel Mineralöl Handels-GmbH"/>
    <n v="1000"/>
    <n v="46853.36"/>
  </r>
  <r>
    <x v="5"/>
    <x v="0"/>
    <m/>
    <s v="pokladna 070"/>
    <n v="100"/>
    <n v="3297.52"/>
  </r>
  <r>
    <x v="5"/>
    <x v="0"/>
    <m/>
    <s v="pokladna 075"/>
    <n v="78.489999999999995"/>
    <n v="3090.26"/>
  </r>
  <r>
    <x v="5"/>
    <x v="0"/>
    <m/>
    <s v="vratka DPH Vialtis"/>
    <m/>
    <n v="-705390.13"/>
  </r>
  <r>
    <x v="5"/>
    <x v="1"/>
    <m/>
    <s v="A+S  BENZÍN"/>
    <n v="5988"/>
    <n v="177464.95999999999"/>
  </r>
  <r>
    <x v="5"/>
    <x v="1"/>
    <m/>
    <s v="MOL benzín FA"/>
    <n v="6002"/>
    <n v="170094.15"/>
  </r>
  <r>
    <x v="5"/>
    <x v="1"/>
    <m/>
    <s v="Transcargo benzín FA"/>
    <m/>
    <m/>
  </r>
  <r>
    <x v="5"/>
    <x v="1"/>
    <m/>
    <s v="pokladna 070 KČ benzin"/>
    <n v="111.67"/>
    <n v="3815.13"/>
  </r>
  <r>
    <x v="5"/>
    <x v="1"/>
    <m/>
    <s v="pokladna 075 EUR benzin"/>
    <n v="51.46"/>
    <n v="2150.08"/>
  </r>
  <r>
    <x v="5"/>
    <x v="0"/>
    <m/>
    <s v="Počáteční stav na ČS k 01.01."/>
    <n v="32200"/>
    <m/>
  </r>
  <r>
    <x v="5"/>
    <x v="1"/>
    <m/>
    <s v="Počáteční stav na ČS k 01.01."/>
    <n v="3231"/>
    <m/>
  </r>
  <r>
    <x v="5"/>
    <x v="0"/>
    <m/>
    <s v="Konečný stav na ČS k 01.01."/>
    <n v="-31337"/>
    <m/>
  </r>
  <r>
    <x v="5"/>
    <x v="1"/>
    <m/>
    <s v="Konečný stav na ČS k 01.01."/>
    <n v="-2203"/>
    <m/>
  </r>
  <r>
    <x v="5"/>
    <x v="0"/>
    <m/>
    <s v="PRODEJ 800"/>
    <n v="-130525.22"/>
    <n v="-3581359.25"/>
  </r>
  <r>
    <x v="6"/>
    <x v="0"/>
    <m/>
    <s v="SHELL nafta"/>
    <n v="108130"/>
    <n v="3657267"/>
  </r>
  <r>
    <x v="6"/>
    <x v="0"/>
    <m/>
    <s v="OMV nafta"/>
    <n v="157784"/>
    <n v="4728610.8"/>
  </r>
  <r>
    <x v="6"/>
    <x v="0"/>
    <m/>
    <s v="OMV FA 700 nafta"/>
    <n v="0"/>
    <n v="0"/>
  </r>
  <r>
    <x v="6"/>
    <x v="0"/>
    <m/>
    <s v="A+S FA 700 nafta"/>
    <n v="531891"/>
    <n v="13105491.310000001"/>
  </r>
  <r>
    <x v="6"/>
    <x v="0"/>
    <m/>
    <s v="MOL FA 700 nafta+KLACSKA"/>
    <n v="530196"/>
    <n v="13391834.810000001"/>
  </r>
  <r>
    <x v="6"/>
    <x v="0"/>
    <m/>
    <s v="ARMEX FA 700  nafta"/>
    <n v="96043"/>
    <n v="2470868.06"/>
  </r>
  <r>
    <x v="6"/>
    <x v="0"/>
    <m/>
    <m/>
    <n v="0"/>
    <n v="0"/>
  </r>
  <r>
    <x v="6"/>
    <x v="0"/>
    <m/>
    <s v="pokladna 070"/>
    <n v="110"/>
    <n v="3445.79"/>
  </r>
  <r>
    <x v="6"/>
    <x v="0"/>
    <m/>
    <s v="pokladna 075"/>
    <n v="277.33999999999997"/>
    <n v="10904.3"/>
  </r>
  <r>
    <x v="6"/>
    <x v="0"/>
    <m/>
    <s v="vratka DPH Vialtis"/>
    <m/>
    <n v="523343.66"/>
  </r>
  <r>
    <x v="6"/>
    <x v="0"/>
    <m/>
    <s v="Počáteční stav na ČS k 01.01."/>
    <n v="31337"/>
    <m/>
  </r>
  <r>
    <x v="6"/>
    <x v="0"/>
    <m/>
    <s v="Konečný stav na ČS k 01.01."/>
    <n v="-39326.9"/>
    <m/>
  </r>
  <r>
    <x v="6"/>
    <x v="0"/>
    <m/>
    <s v="PRODEJ 800"/>
    <n v="-113698.4"/>
    <n v="2873024.31"/>
  </r>
  <r>
    <x v="6"/>
    <x v="1"/>
    <m/>
    <s v="A+S  BENZÍN"/>
    <n v="3047"/>
    <n v="78003.199999999997"/>
  </r>
  <r>
    <x v="6"/>
    <x v="1"/>
    <m/>
    <s v="MOL benzín FA"/>
    <n v="11991"/>
    <n v="313128.25"/>
  </r>
  <r>
    <x v="6"/>
    <x v="1"/>
    <m/>
    <s v="OMV+SHELL"/>
    <n v="1047.5"/>
    <n v="26268.799999999999"/>
  </r>
  <r>
    <x v="6"/>
    <x v="1"/>
    <m/>
    <s v="pokladna 070 KČ benzin"/>
    <n v="30.33"/>
    <n v="987.02"/>
  </r>
  <r>
    <x v="6"/>
    <x v="1"/>
    <m/>
    <s v="pokladna 075 EUR benzin"/>
    <n v="5.01"/>
    <n v="188.19"/>
  </r>
  <r>
    <x v="6"/>
    <x v="1"/>
    <m/>
    <s v="Počáteční stav na ČS k 01.01."/>
    <n v="2203"/>
    <m/>
  </r>
  <r>
    <x v="6"/>
    <x v="1"/>
    <m/>
    <s v="Konečný stav na ČS k 01.01."/>
    <n v="-3009.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7D4CFD-91E0-492E-BE83-6A10392B5268}" name="PivotTable1" cacheId="11" applyNumberFormats="0" applyBorderFormats="0" applyFontFormats="0" applyPatternFormats="0" applyAlignmentFormats="0" applyWidthHeightFormats="1" dataCaption="Values" updatedVersion="8" minRefreshableVersion="3" itemPrintTitles="1" createdVersion="7" indent="0" outline="1" outlineData="1" multipleFieldFilters="0" rowHeaderCaption="Fuel type">
  <location ref="B5:D22" firstHeaderRow="0" firstDataRow="1" firstDataCol="1"/>
  <pivotFields count="6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showAll="0"/>
    <pivotField dataField="1" numFmtId="2" showAll="0"/>
    <pivotField dataField="1" showAll="0"/>
  </pivotFields>
  <rowFields count="2">
    <field x="1"/>
    <field x="0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Volume in Liters" fld="4" baseField="0" baseItem="0" numFmtId="167"/>
    <dataField name="Sum of Price in Kč" fld="5" baseField="0" baseItem="0" numFmtId="166"/>
  </dataFields>
  <formats count="2">
    <format dxfId="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442867-BBAD-47F4-B65F-B748FB5C5FA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61:D75" firstHeaderRow="0" firstDataRow="1" firstDataCol="1"/>
  <pivotFields count="13">
    <pivotField showAll="0"/>
    <pivotField showAll="0"/>
    <pivotField showAll="0"/>
    <pivotField showAll="0"/>
    <pivotField axis="axisRow" showAll="0">
      <items count="10">
        <item x="1"/>
        <item x="3"/>
        <item x="8"/>
        <item x="7"/>
        <item x="0"/>
        <item x="5"/>
        <item x="2"/>
        <item x="6"/>
        <item x="4"/>
        <item t="default"/>
      </items>
    </pivotField>
    <pivotField showAll="0"/>
    <pivotField showAll="0"/>
    <pivotField dataField="1" showAll="0"/>
    <pivotField showAll="0"/>
    <pivotField showAll="0"/>
    <pivotField dataField="1" showAll="0"/>
    <pivotField axis="axisRow" showAll="0">
      <items count="3">
        <item x="0"/>
        <item x="1"/>
        <item t="default"/>
      </items>
    </pivotField>
    <pivotField showAll="0"/>
  </pivotFields>
  <rowFields count="2">
    <field x="11"/>
    <field x="4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litry" fld="10" baseField="0" baseItem="0"/>
    <dataField name="Sum of Č.celk. bez DPH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8C01AB-7BED-4080-8AF1-78C93ABA3175}" name="Table1" displayName="Table1" ref="A1:F215" totalsRowShown="0">
  <autoFilter ref="A1:F215" xr:uid="{348C01AB-7BED-4080-8AF1-78C93ABA3175}">
    <filterColumn colId="0">
      <filters>
        <filter val="2025"/>
      </filters>
    </filterColumn>
    <filterColumn colId="1">
      <filters>
        <filter val="Diesel"/>
      </filters>
    </filterColumn>
  </autoFilter>
  <tableColumns count="6">
    <tableColumn id="1" xr3:uid="{C7C74887-275D-4760-81EE-463D02B6AFBA}" name="Year"/>
    <tableColumn id="2" xr3:uid="{A5CFD7B5-4A7D-4D3E-9435-A15DCD1E9681}" name="Type"/>
    <tableColumn id="6" xr3:uid="{8BA4BDDA-D114-4D04-9D21-DC8E46985AD3}" name="Column1"/>
    <tableColumn id="3" xr3:uid="{66D07A19-0816-4087-9375-241C4DAC90DD}" name="Description" dataDxfId="6"/>
    <tableColumn id="4" xr3:uid="{5CFBF77C-8E85-4A3F-963B-27838BE706B5}" name="Volume in Liters" dataDxfId="5" totalsRowDxfId="4"/>
    <tableColumn id="5" xr3:uid="{03F95AB1-92C3-42EC-8953-310E3BB8F235}" name="Price in Kč" dataDxfId="3" totalsRow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4C29FC-A9BA-4AA3-9950-4FD4C4666A88}" name="Table2" displayName="Table2" ref="A1:M103" totalsRowShown="0">
  <autoFilter ref="A1:M103" xr:uid="{0A4C29FC-A9BA-4AA3-9950-4FD4C4666A88}"/>
  <tableColumns count="13">
    <tableColumn id="1" xr3:uid="{D82C2456-698F-4D4D-8B82-2A86A293555D}" name="Datum doručení (M)"/>
    <tableColumn id="2" xr3:uid="{4BB329CB-9489-445A-969A-2426F84E44C7}" name="Řada"/>
    <tableColumn id="3" xr3:uid="{C2A757B4-A6EC-4A51-B9CD-94765541EF61}" name="Poř.č."/>
    <tableColumn id="4" xr3:uid="{1E92DDA6-54BE-4881-B221-30F350FDAADA}" name="DUZP (DMR)"/>
    <tableColumn id="5" xr3:uid="{DDFDA92A-964A-49B1-B9FC-3ABFB6A31D66}" name="Název"/>
    <tableColumn id="6" xr3:uid="{38CE87E1-CCDD-47CA-9164-0B037BCDEA76}" name="Dodavatelská faktura"/>
    <tableColumn id="7" xr3:uid="{78A3911A-C881-4A4E-A0D3-67AECFD5DC11}" name="HM celkem zaokr."/>
    <tableColumn id="8" xr3:uid="{7E9DEE38-1DB8-4FCA-87CF-59551304FB58}" name="Č.celk. bez DPH"/>
    <tableColumn id="9" xr3:uid="{0365D5D2-2D1F-4C8E-B51B-B08ECA529D81}" name="Částka DPH 1"/>
    <tableColumn id="10" xr3:uid="{422A662F-CEEB-4F81-BAE1-75259C128FF2}" name="Poznámka 1 - 255"/>
    <tableColumn id="11" xr3:uid="{16CE7610-F283-4B0A-B9CC-8BE5DB36BA66}" name="litry"/>
    <tableColumn id="12" xr3:uid="{3E712289-0B1A-480C-82F3-68C6CBE06293}" name="Druh"/>
    <tableColumn id="14" xr3:uid="{E8159B65-BDAD-4618-814D-32046EE08BED}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5ED1-AF57-4648-99B7-603C188C30F4}">
  <sheetPr>
    <pageSetUpPr fitToPage="1"/>
  </sheetPr>
  <dimension ref="A1:M22"/>
  <sheetViews>
    <sheetView tabSelected="1" zoomScaleNormal="100" zoomScaleSheetLayoutView="100" workbookViewId="0">
      <selection activeCell="A2" sqref="A2:F2"/>
    </sheetView>
  </sheetViews>
  <sheetFormatPr defaultRowHeight="15" x14ac:dyDescent="0.25"/>
  <cols>
    <col min="1" max="1" width="17.28515625" customWidth="1"/>
    <col min="2" max="2" width="23.7109375" customWidth="1"/>
    <col min="3" max="3" width="27.140625" customWidth="1"/>
    <col min="4" max="4" width="28" customWidth="1"/>
    <col min="5" max="5" width="13.7109375" customWidth="1"/>
    <col min="6" max="6" width="15.140625" customWidth="1"/>
    <col min="11" max="11" width="11.140625" bestFit="1" customWidth="1"/>
    <col min="12" max="12" width="22.42578125" bestFit="1" customWidth="1"/>
    <col min="13" max="13" width="18.7109375" bestFit="1" customWidth="1"/>
  </cols>
  <sheetData>
    <row r="1" spans="1:13" ht="29.25" customHeight="1" x14ac:dyDescent="0.35">
      <c r="A1" s="100" t="s">
        <v>264</v>
      </c>
      <c r="B1" s="100"/>
      <c r="C1" s="100"/>
      <c r="D1" s="100"/>
      <c r="E1" s="100"/>
      <c r="F1" s="100"/>
    </row>
    <row r="2" spans="1:13" ht="24.75" customHeight="1" x14ac:dyDescent="0.25">
      <c r="A2" s="101" t="s">
        <v>265</v>
      </c>
      <c r="B2" s="101"/>
      <c r="C2" s="101"/>
      <c r="D2" s="101"/>
      <c r="E2" s="101"/>
      <c r="F2" s="101"/>
    </row>
    <row r="3" spans="1:13" ht="18.75" x14ac:dyDescent="0.25">
      <c r="A3" s="45"/>
      <c r="B3" s="45"/>
      <c r="C3" s="45"/>
      <c r="D3" s="45"/>
      <c r="E3" s="58" t="s">
        <v>56</v>
      </c>
      <c r="F3" s="59">
        <f ca="1">TODAY()</f>
        <v>46077</v>
      </c>
    </row>
    <row r="4" spans="1:13" x14ac:dyDescent="0.25">
      <c r="E4" s="22" t="s">
        <v>236</v>
      </c>
      <c r="F4" s="22" t="s">
        <v>237</v>
      </c>
    </row>
    <row r="5" spans="1:13" x14ac:dyDescent="0.25">
      <c r="B5" s="41" t="s">
        <v>48</v>
      </c>
      <c r="C5" t="s">
        <v>54</v>
      </c>
      <c r="D5" t="s">
        <v>55</v>
      </c>
    </row>
    <row r="6" spans="1:13" x14ac:dyDescent="0.25">
      <c r="B6" s="42" t="s">
        <v>44</v>
      </c>
      <c r="C6" s="44">
        <v>11548637.439504854</v>
      </c>
      <c r="D6" s="46">
        <v>294849459.94299996</v>
      </c>
      <c r="L6" s="61"/>
      <c r="M6" s="60"/>
    </row>
    <row r="7" spans="1:13" x14ac:dyDescent="0.25">
      <c r="B7" s="43">
        <v>2019</v>
      </c>
      <c r="C7" s="44">
        <v>2288115.71</v>
      </c>
      <c r="D7" s="46">
        <v>54640664.219999991</v>
      </c>
      <c r="L7" s="61"/>
      <c r="M7" s="60"/>
    </row>
    <row r="8" spans="1:13" x14ac:dyDescent="0.25">
      <c r="B8" s="43">
        <v>2020</v>
      </c>
      <c r="C8" s="44">
        <v>2017961.4</v>
      </c>
      <c r="D8" s="46">
        <v>41834838.810000002</v>
      </c>
      <c r="L8" s="61"/>
      <c r="M8" s="60"/>
    </row>
    <row r="9" spans="1:13" x14ac:dyDescent="0.25">
      <c r="B9" s="43">
        <v>2021</v>
      </c>
      <c r="C9" s="44">
        <v>1859041.763</v>
      </c>
      <c r="D9" s="46">
        <v>38226688.79999999</v>
      </c>
      <c r="L9" s="61"/>
      <c r="M9" s="60"/>
    </row>
    <row r="10" spans="1:13" x14ac:dyDescent="0.25">
      <c r="B10" s="43">
        <v>2022</v>
      </c>
      <c r="C10" s="44">
        <v>1209258.7099999995</v>
      </c>
      <c r="D10" s="46">
        <v>40268380.132999994</v>
      </c>
      <c r="L10" s="61"/>
      <c r="M10" s="60"/>
    </row>
    <row r="11" spans="1:13" x14ac:dyDescent="0.25">
      <c r="B11" s="43">
        <v>2023</v>
      </c>
      <c r="C11" s="44">
        <v>1553842.8365048545</v>
      </c>
      <c r="D11" s="46">
        <v>42638756.710000001</v>
      </c>
      <c r="L11" s="61"/>
      <c r="M11" s="60"/>
    </row>
    <row r="12" spans="1:13" x14ac:dyDescent="0.25">
      <c r="B12" s="43">
        <v>2024</v>
      </c>
      <c r="C12" s="44">
        <v>1317673.98</v>
      </c>
      <c r="D12" s="46">
        <v>36475341.229999997</v>
      </c>
      <c r="L12" s="61"/>
      <c r="M12" s="60"/>
    </row>
    <row r="13" spans="1:13" x14ac:dyDescent="0.25">
      <c r="B13" s="43">
        <v>2025</v>
      </c>
      <c r="C13" s="44">
        <v>1302743.0400000003</v>
      </c>
      <c r="D13" s="46">
        <v>40764790.039999999</v>
      </c>
      <c r="L13" s="61"/>
      <c r="M13" s="60"/>
    </row>
    <row r="14" spans="1:13" x14ac:dyDescent="0.25">
      <c r="B14" s="42" t="s">
        <v>51</v>
      </c>
      <c r="C14" s="44">
        <v>105283.79000000001</v>
      </c>
      <c r="D14" s="46">
        <v>2549329.6121</v>
      </c>
      <c r="L14" s="61"/>
      <c r="M14" s="60"/>
    </row>
    <row r="15" spans="1:13" x14ac:dyDescent="0.25">
      <c r="B15" s="43">
        <v>2019</v>
      </c>
      <c r="C15" s="44">
        <v>13857</v>
      </c>
      <c r="D15" s="46">
        <v>481785.2</v>
      </c>
      <c r="L15" s="61"/>
      <c r="M15" s="60"/>
    </row>
    <row r="16" spans="1:13" x14ac:dyDescent="0.25">
      <c r="B16" s="43">
        <v>2020</v>
      </c>
      <c r="C16" s="44">
        <v>18664.949999999997</v>
      </c>
      <c r="D16" s="46">
        <v>142352.45000000001</v>
      </c>
      <c r="L16" s="61"/>
      <c r="M16" s="60"/>
    </row>
    <row r="17" spans="2:4" x14ac:dyDescent="0.25">
      <c r="B17" s="43">
        <v>2021</v>
      </c>
      <c r="C17" s="44">
        <v>16549.32</v>
      </c>
      <c r="D17" s="46">
        <v>375714.16</v>
      </c>
    </row>
    <row r="18" spans="2:4" x14ac:dyDescent="0.25">
      <c r="B18" s="43">
        <v>2022</v>
      </c>
      <c r="C18" s="44">
        <v>15853.730000000001</v>
      </c>
      <c r="D18" s="46">
        <v>481548.69209999999</v>
      </c>
    </row>
    <row r="19" spans="2:4" x14ac:dyDescent="0.25">
      <c r="B19" s="43">
        <v>2023</v>
      </c>
      <c r="C19" s="44">
        <v>11862.92</v>
      </c>
      <c r="D19" s="46">
        <v>295829.33</v>
      </c>
    </row>
    <row r="20" spans="2:4" hidden="1" x14ac:dyDescent="0.25">
      <c r="B20" s="43">
        <v>2024</v>
      </c>
      <c r="C20" s="44">
        <v>13181.13</v>
      </c>
      <c r="D20" s="46">
        <v>353524.32</v>
      </c>
    </row>
    <row r="21" spans="2:4" x14ac:dyDescent="0.25">
      <c r="B21" s="43">
        <v>2025</v>
      </c>
      <c r="C21" s="44">
        <v>15314.74</v>
      </c>
      <c r="D21" s="46">
        <v>418575.46</v>
      </c>
    </row>
    <row r="22" spans="2:4" x14ac:dyDescent="0.25">
      <c r="B22" s="42" t="s">
        <v>262</v>
      </c>
      <c r="C22" s="44">
        <v>11653921.229504855</v>
      </c>
      <c r="D22" s="46">
        <v>297398789.5550999</v>
      </c>
    </row>
  </sheetData>
  <mergeCells count="2">
    <mergeCell ref="A1:F1"/>
    <mergeCell ref="A2:F2"/>
  </mergeCells>
  <pageMargins left="0.25" right="0.25" top="0.75" bottom="0.75" header="0.3" footer="0.3"/>
  <pageSetup paperSize="9" scale="79"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55FF-F5E2-4E23-A7C9-F5FC49EF6658}">
  <dimension ref="A1:F215"/>
  <sheetViews>
    <sheetView workbookViewId="0">
      <selection activeCell="E209" sqref="E209:E215"/>
    </sheetView>
  </sheetViews>
  <sheetFormatPr defaultRowHeight="15" x14ac:dyDescent="0.25"/>
  <cols>
    <col min="1" max="1" width="10.7109375" customWidth="1"/>
    <col min="4" max="4" width="31.140625" customWidth="1"/>
    <col min="5" max="5" width="19.28515625" style="96" customWidth="1"/>
    <col min="6" max="6" width="20" style="96" customWidth="1"/>
  </cols>
  <sheetData>
    <row r="1" spans="1:6" x14ac:dyDescent="0.25">
      <c r="A1" t="s">
        <v>50</v>
      </c>
      <c r="B1" t="s">
        <v>47</v>
      </c>
      <c r="C1" t="s">
        <v>57</v>
      </c>
      <c r="D1" t="s">
        <v>49</v>
      </c>
      <c r="E1" s="91" t="s">
        <v>45</v>
      </c>
      <c r="F1" s="91" t="s">
        <v>46</v>
      </c>
    </row>
    <row r="2" spans="1:6" hidden="1" x14ac:dyDescent="0.25">
      <c r="A2">
        <v>2019</v>
      </c>
      <c r="B2" t="s">
        <v>44</v>
      </c>
      <c r="D2" t="s">
        <v>52</v>
      </c>
      <c r="E2" s="92">
        <v>42603</v>
      </c>
      <c r="F2" s="97">
        <v>0</v>
      </c>
    </row>
    <row r="3" spans="1:6" hidden="1" x14ac:dyDescent="0.25">
      <c r="A3">
        <v>2019</v>
      </c>
      <c r="B3" t="s">
        <v>51</v>
      </c>
      <c r="D3" t="s">
        <v>52</v>
      </c>
      <c r="E3" s="92">
        <v>12456</v>
      </c>
      <c r="F3" s="97">
        <v>0</v>
      </c>
    </row>
    <row r="4" spans="1:6" hidden="1" x14ac:dyDescent="0.25">
      <c r="A4">
        <v>2019</v>
      </c>
      <c r="B4" t="s">
        <v>44</v>
      </c>
      <c r="D4" t="s">
        <v>28</v>
      </c>
      <c r="E4" s="91">
        <v>148968</v>
      </c>
      <c r="F4" s="97">
        <v>3117681</v>
      </c>
    </row>
    <row r="5" spans="1:6" hidden="1" x14ac:dyDescent="0.25">
      <c r="A5">
        <v>2019</v>
      </c>
      <c r="B5" t="s">
        <v>44</v>
      </c>
      <c r="D5" t="s">
        <v>29</v>
      </c>
      <c r="E5" s="91">
        <v>360209</v>
      </c>
      <c r="F5" s="97">
        <v>9930986</v>
      </c>
    </row>
    <row r="6" spans="1:6" hidden="1" x14ac:dyDescent="0.25">
      <c r="A6">
        <v>2019</v>
      </c>
      <c r="B6" t="s">
        <v>44</v>
      </c>
      <c r="D6" t="s">
        <v>6</v>
      </c>
      <c r="E6" s="91">
        <v>492864</v>
      </c>
      <c r="F6" s="97">
        <v>11921554.869999999</v>
      </c>
    </row>
    <row r="7" spans="1:6" hidden="1" x14ac:dyDescent="0.25">
      <c r="A7">
        <v>2019</v>
      </c>
      <c r="B7" t="s">
        <v>44</v>
      </c>
      <c r="D7" t="s">
        <v>7</v>
      </c>
      <c r="E7" s="91">
        <v>1400678</v>
      </c>
      <c r="F7" s="97">
        <v>17394101.789999999</v>
      </c>
    </row>
    <row r="8" spans="1:6" hidden="1" x14ac:dyDescent="0.25">
      <c r="A8">
        <v>2019</v>
      </c>
      <c r="B8" t="s">
        <v>44</v>
      </c>
      <c r="D8" t="s">
        <v>9</v>
      </c>
      <c r="E8" s="93">
        <v>0</v>
      </c>
      <c r="F8" s="97">
        <f>E7*10.95</f>
        <v>15337424.1</v>
      </c>
    </row>
    <row r="9" spans="1:6" hidden="1" x14ac:dyDescent="0.25">
      <c r="A9">
        <v>2019</v>
      </c>
      <c r="B9" t="s">
        <v>44</v>
      </c>
      <c r="D9" t="s">
        <v>11</v>
      </c>
      <c r="E9" s="93">
        <v>0</v>
      </c>
      <c r="F9" s="97">
        <f>E7*0.29</f>
        <v>406196.62</v>
      </c>
    </row>
    <row r="10" spans="1:6" hidden="1" x14ac:dyDescent="0.25">
      <c r="A10">
        <v>2019</v>
      </c>
      <c r="B10" t="s">
        <v>44</v>
      </c>
      <c r="D10" t="s">
        <v>12</v>
      </c>
      <c r="E10" s="91">
        <v>6.5</v>
      </c>
      <c r="F10" s="97">
        <v>165.04</v>
      </c>
    </row>
    <row r="11" spans="1:6" hidden="1" x14ac:dyDescent="0.25">
      <c r="A11">
        <v>2019</v>
      </c>
      <c r="B11" t="s">
        <v>44</v>
      </c>
      <c r="D11" t="s">
        <v>13</v>
      </c>
      <c r="E11" s="91">
        <v>280.5</v>
      </c>
      <c r="F11" s="97">
        <v>10847.73</v>
      </c>
    </row>
    <row r="12" spans="1:6" hidden="1" x14ac:dyDescent="0.25">
      <c r="A12">
        <v>2019</v>
      </c>
      <c r="B12" t="s">
        <v>44</v>
      </c>
      <c r="D12" t="s">
        <v>14</v>
      </c>
      <c r="E12" s="91">
        <v>-111381.29</v>
      </c>
      <c r="F12" s="97">
        <v>-2661593.7999999998</v>
      </c>
    </row>
    <row r="13" spans="1:6" hidden="1" x14ac:dyDescent="0.25">
      <c r="A13">
        <v>2019</v>
      </c>
      <c r="B13" t="s">
        <v>44</v>
      </c>
      <c r="D13" t="s">
        <v>15</v>
      </c>
      <c r="E13" s="91">
        <v>0</v>
      </c>
      <c r="F13" s="97">
        <v>-816699.13</v>
      </c>
    </row>
    <row r="14" spans="1:6" hidden="1" x14ac:dyDescent="0.25">
      <c r="A14">
        <v>2019</v>
      </c>
      <c r="B14" t="s">
        <v>51</v>
      </c>
      <c r="D14" t="s">
        <v>30</v>
      </c>
      <c r="E14" s="91">
        <v>488</v>
      </c>
      <c r="F14" s="97">
        <v>15857</v>
      </c>
    </row>
    <row r="15" spans="1:6" hidden="1" x14ac:dyDescent="0.25">
      <c r="A15">
        <v>2019</v>
      </c>
      <c r="B15" t="s">
        <v>51</v>
      </c>
      <c r="D15" t="s">
        <v>31</v>
      </c>
      <c r="E15" s="91">
        <v>2351</v>
      </c>
      <c r="F15" s="97">
        <v>73644</v>
      </c>
    </row>
    <row r="16" spans="1:6" hidden="1" x14ac:dyDescent="0.25">
      <c r="A16">
        <v>2019</v>
      </c>
      <c r="B16" t="s">
        <v>51</v>
      </c>
      <c r="D16" t="s">
        <v>32</v>
      </c>
      <c r="E16" s="91">
        <v>16170</v>
      </c>
      <c r="F16" s="97">
        <v>392284.2</v>
      </c>
    </row>
    <row r="17" spans="1:6" hidden="1" x14ac:dyDescent="0.25">
      <c r="A17">
        <v>2019</v>
      </c>
      <c r="B17" t="s">
        <v>44</v>
      </c>
      <c r="D17" t="s">
        <v>53</v>
      </c>
      <c r="E17" s="92">
        <v>-46112</v>
      </c>
      <c r="F17" s="97">
        <v>0</v>
      </c>
    </row>
    <row r="18" spans="1:6" hidden="1" x14ac:dyDescent="0.25">
      <c r="A18">
        <v>2019</v>
      </c>
      <c r="B18" t="s">
        <v>51</v>
      </c>
      <c r="D18" t="s">
        <v>53</v>
      </c>
      <c r="E18" s="92">
        <v>-17608</v>
      </c>
      <c r="F18" s="98">
        <v>0</v>
      </c>
    </row>
    <row r="19" spans="1:6" hidden="1" x14ac:dyDescent="0.25">
      <c r="A19">
        <v>2020</v>
      </c>
      <c r="B19" t="s">
        <v>44</v>
      </c>
      <c r="D19" t="s">
        <v>52</v>
      </c>
      <c r="E19" s="92">
        <v>46112</v>
      </c>
      <c r="F19" s="97">
        <v>0</v>
      </c>
    </row>
    <row r="20" spans="1:6" hidden="1" x14ac:dyDescent="0.25">
      <c r="A20">
        <v>2020</v>
      </c>
      <c r="B20" t="s">
        <v>51</v>
      </c>
      <c r="D20" t="s">
        <v>52</v>
      </c>
      <c r="E20" s="92">
        <v>17608</v>
      </c>
      <c r="F20" s="97">
        <v>0</v>
      </c>
    </row>
    <row r="21" spans="1:6" hidden="1" x14ac:dyDescent="0.25">
      <c r="A21">
        <v>2020</v>
      </c>
      <c r="B21" t="s">
        <v>44</v>
      </c>
      <c r="D21" t="s">
        <v>28</v>
      </c>
      <c r="E21" s="91">
        <v>131649</v>
      </c>
      <c r="F21" s="97">
        <v>2749570</v>
      </c>
    </row>
    <row r="22" spans="1:6" hidden="1" x14ac:dyDescent="0.25">
      <c r="A22">
        <v>2020</v>
      </c>
      <c r="B22" t="s">
        <v>44</v>
      </c>
      <c r="D22" t="s">
        <v>29</v>
      </c>
      <c r="E22" s="91">
        <v>336551</v>
      </c>
      <c r="F22" s="97">
        <v>7940219</v>
      </c>
    </row>
    <row r="23" spans="1:6" hidden="1" x14ac:dyDescent="0.25">
      <c r="A23">
        <v>2020</v>
      </c>
      <c r="B23" t="s">
        <v>44</v>
      </c>
      <c r="D23" t="s">
        <v>6</v>
      </c>
      <c r="E23" s="91">
        <v>1272138</v>
      </c>
      <c r="F23" s="97">
        <v>26098724.760000002</v>
      </c>
    </row>
    <row r="24" spans="1:6" hidden="1" x14ac:dyDescent="0.25">
      <c r="A24">
        <v>2020</v>
      </c>
      <c r="B24" t="s">
        <v>44</v>
      </c>
      <c r="D24" t="s">
        <v>22</v>
      </c>
      <c r="E24" s="91">
        <v>365314</v>
      </c>
      <c r="F24" s="97">
        <v>7132968.9699999997</v>
      </c>
    </row>
    <row r="25" spans="1:6" hidden="1" x14ac:dyDescent="0.25">
      <c r="A25">
        <v>2020</v>
      </c>
      <c r="B25" t="s">
        <v>44</v>
      </c>
      <c r="D25" t="s">
        <v>23</v>
      </c>
      <c r="E25" s="94">
        <v>31875</v>
      </c>
      <c r="F25" s="97">
        <v>718462.5</v>
      </c>
    </row>
    <row r="26" spans="1:6" hidden="1" x14ac:dyDescent="0.25">
      <c r="A26">
        <v>2020</v>
      </c>
      <c r="B26" t="s">
        <v>44</v>
      </c>
      <c r="D26" t="s">
        <v>12</v>
      </c>
      <c r="E26" s="91">
        <v>5</v>
      </c>
      <c r="F26" s="97">
        <v>114.21</v>
      </c>
    </row>
    <row r="27" spans="1:6" hidden="1" x14ac:dyDescent="0.25">
      <c r="A27">
        <v>2020</v>
      </c>
      <c r="B27" t="s">
        <v>44</v>
      </c>
      <c r="D27" t="s">
        <v>13</v>
      </c>
      <c r="E27" s="92">
        <v>156</v>
      </c>
      <c r="F27" s="98">
        <v>4594.84</v>
      </c>
    </row>
    <row r="28" spans="1:6" hidden="1" x14ac:dyDescent="0.25">
      <c r="A28">
        <v>2020</v>
      </c>
      <c r="B28" t="s">
        <v>44</v>
      </c>
      <c r="D28" t="s">
        <v>14</v>
      </c>
      <c r="E28" s="92">
        <v>-116151.6</v>
      </c>
      <c r="F28" s="98">
        <v>-2372719.88</v>
      </c>
    </row>
    <row r="29" spans="1:6" hidden="1" x14ac:dyDescent="0.25">
      <c r="A29">
        <v>2020</v>
      </c>
      <c r="B29" t="s">
        <v>44</v>
      </c>
      <c r="D29" t="s">
        <v>15</v>
      </c>
      <c r="E29" s="92">
        <v>0</v>
      </c>
      <c r="F29" s="98">
        <v>-437095.59</v>
      </c>
    </row>
    <row r="30" spans="1:6" hidden="1" x14ac:dyDescent="0.25">
      <c r="A30">
        <v>2020</v>
      </c>
      <c r="B30" t="s">
        <v>51</v>
      </c>
      <c r="D30" t="s">
        <v>30</v>
      </c>
      <c r="E30" s="91">
        <v>2875</v>
      </c>
      <c r="F30" s="97">
        <v>67328</v>
      </c>
    </row>
    <row r="31" spans="1:6" hidden="1" x14ac:dyDescent="0.25">
      <c r="A31">
        <v>2020</v>
      </c>
      <c r="B31" t="s">
        <v>51</v>
      </c>
      <c r="D31" t="s">
        <v>31</v>
      </c>
      <c r="E31" s="91">
        <v>1917</v>
      </c>
      <c r="F31" s="97">
        <v>52726</v>
      </c>
    </row>
    <row r="32" spans="1:6" hidden="1" x14ac:dyDescent="0.25">
      <c r="A32">
        <v>2020</v>
      </c>
      <c r="B32" t="s">
        <v>51</v>
      </c>
      <c r="D32" t="s">
        <v>32</v>
      </c>
      <c r="E32" s="91">
        <v>0</v>
      </c>
      <c r="F32" s="97">
        <v>0</v>
      </c>
    </row>
    <row r="33" spans="1:6" hidden="1" x14ac:dyDescent="0.25">
      <c r="A33">
        <v>2020</v>
      </c>
      <c r="B33" t="s">
        <v>51</v>
      </c>
      <c r="D33" t="s">
        <v>8</v>
      </c>
      <c r="E33" s="91">
        <v>48.6</v>
      </c>
      <c r="F33" s="97">
        <v>1250.44</v>
      </c>
    </row>
    <row r="34" spans="1:6" hidden="1" x14ac:dyDescent="0.25">
      <c r="A34">
        <v>2020</v>
      </c>
      <c r="B34" t="s">
        <v>51</v>
      </c>
      <c r="D34" t="s">
        <v>10</v>
      </c>
      <c r="E34" s="91">
        <v>696.35</v>
      </c>
      <c r="F34" s="97">
        <v>21048.01</v>
      </c>
    </row>
    <row r="35" spans="1:6" hidden="1" x14ac:dyDescent="0.25">
      <c r="A35">
        <v>2020</v>
      </c>
      <c r="B35" t="s">
        <v>44</v>
      </c>
      <c r="D35" t="s">
        <v>53</v>
      </c>
      <c r="E35" s="92">
        <v>-49687</v>
      </c>
      <c r="F35" s="97">
        <v>0</v>
      </c>
    </row>
    <row r="36" spans="1:6" hidden="1" x14ac:dyDescent="0.25">
      <c r="A36">
        <v>2020</v>
      </c>
      <c r="B36" t="s">
        <v>51</v>
      </c>
      <c r="D36" t="s">
        <v>53</v>
      </c>
      <c r="E36" s="92">
        <v>-4480</v>
      </c>
      <c r="F36" s="97">
        <v>0</v>
      </c>
    </row>
    <row r="37" spans="1:6" hidden="1" x14ac:dyDescent="0.25">
      <c r="A37">
        <v>2021</v>
      </c>
      <c r="B37" t="s">
        <v>44</v>
      </c>
      <c r="D37" t="s">
        <v>52</v>
      </c>
      <c r="E37" s="92">
        <v>49687</v>
      </c>
      <c r="F37" s="97">
        <v>0</v>
      </c>
    </row>
    <row r="38" spans="1:6" hidden="1" x14ac:dyDescent="0.25">
      <c r="A38">
        <v>2021</v>
      </c>
      <c r="B38" t="s">
        <v>51</v>
      </c>
      <c r="D38" t="s">
        <v>52</v>
      </c>
      <c r="E38" s="92">
        <v>4480</v>
      </c>
      <c r="F38" s="97">
        <v>0</v>
      </c>
    </row>
    <row r="39" spans="1:6" hidden="1" x14ac:dyDescent="0.25">
      <c r="A39">
        <v>2021</v>
      </c>
      <c r="B39" t="s">
        <v>44</v>
      </c>
      <c r="D39" t="s">
        <v>28</v>
      </c>
      <c r="E39" s="92">
        <v>162054.01300000001</v>
      </c>
      <c r="F39" s="98">
        <v>4133996.14</v>
      </c>
    </row>
    <row r="40" spans="1:6" hidden="1" x14ac:dyDescent="0.25">
      <c r="A40">
        <v>2021</v>
      </c>
      <c r="B40" t="s">
        <v>44</v>
      </c>
      <c r="D40" t="s">
        <v>29</v>
      </c>
      <c r="E40" s="92">
        <v>267716.34999999998</v>
      </c>
      <c r="F40" s="98">
        <v>6829441.2400000002</v>
      </c>
    </row>
    <row r="41" spans="1:6" hidden="1" x14ac:dyDescent="0.25">
      <c r="A41">
        <v>2021</v>
      </c>
      <c r="B41" t="s">
        <v>44</v>
      </c>
      <c r="D41" t="s">
        <v>6</v>
      </c>
      <c r="E41" s="92">
        <v>600581</v>
      </c>
      <c r="F41" s="98">
        <v>13283590.199999999</v>
      </c>
    </row>
    <row r="42" spans="1:6" hidden="1" x14ac:dyDescent="0.25">
      <c r="A42">
        <v>2021</v>
      </c>
      <c r="B42" t="s">
        <v>44</v>
      </c>
      <c r="D42" t="s">
        <v>22</v>
      </c>
      <c r="E42" s="92">
        <v>808260</v>
      </c>
      <c r="F42" s="98">
        <v>19279992.859999999</v>
      </c>
    </row>
    <row r="43" spans="1:6" hidden="1" x14ac:dyDescent="0.25">
      <c r="A43">
        <v>2021</v>
      </c>
      <c r="B43" t="s">
        <v>44</v>
      </c>
      <c r="D43" t="s">
        <v>25</v>
      </c>
      <c r="E43" s="95">
        <v>128098</v>
      </c>
      <c r="F43" s="98">
        <v>3289292.51</v>
      </c>
    </row>
    <row r="44" spans="1:6" hidden="1" x14ac:dyDescent="0.25">
      <c r="A44">
        <v>2021</v>
      </c>
      <c r="B44" t="s">
        <v>44</v>
      </c>
      <c r="D44" t="s">
        <v>26</v>
      </c>
      <c r="E44" s="92">
        <v>28497</v>
      </c>
      <c r="F44" s="98">
        <v>757165.3</v>
      </c>
    </row>
    <row r="45" spans="1:6" hidden="1" x14ac:dyDescent="0.25">
      <c r="A45">
        <v>2021</v>
      </c>
      <c r="B45" t="s">
        <v>44</v>
      </c>
      <c r="D45" t="s">
        <v>12</v>
      </c>
      <c r="E45" s="92">
        <v>92.08</v>
      </c>
      <c r="F45" s="98">
        <v>2971.23</v>
      </c>
    </row>
    <row r="46" spans="1:6" hidden="1" x14ac:dyDescent="0.25">
      <c r="A46">
        <v>2021</v>
      </c>
      <c r="B46" t="s">
        <v>44</v>
      </c>
      <c r="D46" t="s">
        <v>13</v>
      </c>
      <c r="E46" s="92">
        <v>109.73</v>
      </c>
      <c r="F46" s="98">
        <v>3730.65</v>
      </c>
    </row>
    <row r="47" spans="1:6" hidden="1" x14ac:dyDescent="0.25">
      <c r="A47">
        <v>2021</v>
      </c>
      <c r="B47" t="s">
        <v>44</v>
      </c>
      <c r="D47" t="s">
        <v>14</v>
      </c>
      <c r="E47" s="92">
        <v>-136736.41</v>
      </c>
      <c r="F47" s="98">
        <v>-3242400.64</v>
      </c>
    </row>
    <row r="48" spans="1:6" hidden="1" x14ac:dyDescent="0.25">
      <c r="A48">
        <v>2021</v>
      </c>
      <c r="B48" t="s">
        <v>44</v>
      </c>
      <c r="D48" t="s">
        <v>15</v>
      </c>
      <c r="E48" s="92">
        <v>0</v>
      </c>
      <c r="F48" s="98">
        <v>-6111090.6900000004</v>
      </c>
    </row>
    <row r="49" spans="1:6" hidden="1" x14ac:dyDescent="0.25">
      <c r="A49">
        <v>2021</v>
      </c>
      <c r="B49" t="s">
        <v>51</v>
      </c>
      <c r="D49" t="s">
        <v>31</v>
      </c>
      <c r="E49" s="92">
        <v>2332.8200000000002</v>
      </c>
      <c r="F49" s="98">
        <v>56218.1</v>
      </c>
    </row>
    <row r="50" spans="1:6" hidden="1" x14ac:dyDescent="0.25">
      <c r="A50">
        <v>2021</v>
      </c>
      <c r="B50" t="s">
        <v>51</v>
      </c>
      <c r="D50" t="s">
        <v>32</v>
      </c>
      <c r="E50" s="92">
        <v>7034</v>
      </c>
      <c r="F50" s="98">
        <v>171066.88</v>
      </c>
    </row>
    <row r="51" spans="1:6" hidden="1" x14ac:dyDescent="0.25">
      <c r="A51">
        <v>2021</v>
      </c>
      <c r="B51" t="s">
        <v>51</v>
      </c>
      <c r="D51" t="s">
        <v>33</v>
      </c>
      <c r="E51" s="92">
        <v>5000</v>
      </c>
      <c r="F51" s="98">
        <v>139100</v>
      </c>
    </row>
    <row r="52" spans="1:6" hidden="1" x14ac:dyDescent="0.25">
      <c r="A52">
        <v>2021</v>
      </c>
      <c r="B52" t="s">
        <v>51</v>
      </c>
      <c r="D52" t="s">
        <v>8</v>
      </c>
      <c r="E52" s="92">
        <v>61.04</v>
      </c>
      <c r="F52" s="98">
        <v>1794.83</v>
      </c>
    </row>
    <row r="53" spans="1:6" hidden="1" x14ac:dyDescent="0.25">
      <c r="A53">
        <v>2021</v>
      </c>
      <c r="B53" t="s">
        <v>51</v>
      </c>
      <c r="D53" t="s">
        <v>10</v>
      </c>
      <c r="E53" s="92">
        <v>196.46</v>
      </c>
      <c r="F53" s="98">
        <v>7534.35</v>
      </c>
    </row>
    <row r="54" spans="1:6" hidden="1" x14ac:dyDescent="0.25">
      <c r="A54">
        <v>2021</v>
      </c>
      <c r="B54" t="s">
        <v>44</v>
      </c>
      <c r="D54" t="s">
        <v>53</v>
      </c>
      <c r="E54" s="92">
        <v>-49317</v>
      </c>
      <c r="F54" s="97">
        <v>0</v>
      </c>
    </row>
    <row r="55" spans="1:6" hidden="1" x14ac:dyDescent="0.25">
      <c r="A55">
        <v>2021</v>
      </c>
      <c r="B55" t="s">
        <v>51</v>
      </c>
      <c r="D55" t="s">
        <v>53</v>
      </c>
      <c r="E55" s="92">
        <v>-2555</v>
      </c>
      <c r="F55" s="97">
        <v>0</v>
      </c>
    </row>
    <row r="56" spans="1:6" hidden="1" x14ac:dyDescent="0.25">
      <c r="A56">
        <v>2022</v>
      </c>
      <c r="B56" t="s">
        <v>44</v>
      </c>
      <c r="D56" t="s">
        <v>70</v>
      </c>
      <c r="E56" s="92">
        <v>31730</v>
      </c>
      <c r="F56" s="99">
        <v>829422.2</v>
      </c>
    </row>
    <row r="57" spans="1:6" hidden="1" x14ac:dyDescent="0.25">
      <c r="A57">
        <v>2022</v>
      </c>
      <c r="B57" t="s">
        <v>44</v>
      </c>
      <c r="D57" t="s">
        <v>70</v>
      </c>
      <c r="E57" s="92">
        <v>31767</v>
      </c>
      <c r="F57" s="99">
        <v>845002.2</v>
      </c>
    </row>
    <row r="58" spans="1:6" hidden="1" x14ac:dyDescent="0.25">
      <c r="A58">
        <v>2022</v>
      </c>
      <c r="B58" t="s">
        <v>44</v>
      </c>
      <c r="D58" t="s">
        <v>75</v>
      </c>
      <c r="E58" s="92">
        <v>39205</v>
      </c>
      <c r="F58" s="99">
        <v>1034227.9</v>
      </c>
    </row>
    <row r="59" spans="1:6" hidden="1" x14ac:dyDescent="0.25">
      <c r="A59">
        <v>2022</v>
      </c>
      <c r="B59" t="s">
        <v>44</v>
      </c>
      <c r="D59" t="s">
        <v>70</v>
      </c>
      <c r="E59" s="92">
        <v>32315</v>
      </c>
      <c r="F59" s="99">
        <v>883492.1</v>
      </c>
    </row>
    <row r="60" spans="1:6" hidden="1" x14ac:dyDescent="0.25">
      <c r="A60">
        <v>2022</v>
      </c>
      <c r="B60" t="s">
        <v>44</v>
      </c>
      <c r="D60" t="s">
        <v>70</v>
      </c>
      <c r="E60" s="92">
        <v>32137</v>
      </c>
      <c r="F60" s="99">
        <v>882482.02</v>
      </c>
    </row>
    <row r="61" spans="1:6" hidden="1" x14ac:dyDescent="0.25">
      <c r="A61">
        <v>2022</v>
      </c>
      <c r="B61" t="s">
        <v>44</v>
      </c>
      <c r="D61" t="s">
        <v>70</v>
      </c>
      <c r="E61" s="92">
        <v>32319</v>
      </c>
      <c r="F61" s="99">
        <v>891214.47</v>
      </c>
    </row>
    <row r="62" spans="1:6" hidden="1" x14ac:dyDescent="0.25">
      <c r="A62">
        <v>2022</v>
      </c>
      <c r="B62" t="s">
        <v>44</v>
      </c>
      <c r="D62" t="s">
        <v>70</v>
      </c>
      <c r="E62" s="92">
        <v>32199</v>
      </c>
      <c r="F62" s="99">
        <v>893844.24</v>
      </c>
    </row>
    <row r="63" spans="1:6" hidden="1" x14ac:dyDescent="0.25">
      <c r="A63">
        <v>2022</v>
      </c>
      <c r="B63" t="s">
        <v>44</v>
      </c>
      <c r="D63" t="s">
        <v>70</v>
      </c>
      <c r="E63" s="92">
        <v>31401</v>
      </c>
      <c r="F63" s="99">
        <v>949566.24</v>
      </c>
    </row>
    <row r="64" spans="1:6" hidden="1" x14ac:dyDescent="0.25">
      <c r="A64">
        <v>2022</v>
      </c>
      <c r="B64" t="s">
        <v>44</v>
      </c>
      <c r="D64" t="s">
        <v>70</v>
      </c>
      <c r="E64" s="92">
        <v>31421</v>
      </c>
      <c r="F64" s="99">
        <v>1310255.7</v>
      </c>
    </row>
    <row r="65" spans="1:6" hidden="1" x14ac:dyDescent="0.25">
      <c r="A65">
        <v>2022</v>
      </c>
      <c r="B65" t="s">
        <v>44</v>
      </c>
      <c r="D65" t="s">
        <v>75</v>
      </c>
      <c r="E65" s="92">
        <v>38965</v>
      </c>
      <c r="F65" s="99">
        <v>1435080.95</v>
      </c>
    </row>
    <row r="66" spans="1:6" hidden="1" x14ac:dyDescent="0.25">
      <c r="A66">
        <v>2022</v>
      </c>
      <c r="B66" t="s">
        <v>44</v>
      </c>
      <c r="D66" t="s">
        <v>70</v>
      </c>
      <c r="E66" s="92">
        <v>31733</v>
      </c>
      <c r="F66" s="99">
        <v>1105895.05</v>
      </c>
    </row>
    <row r="67" spans="1:6" hidden="1" x14ac:dyDescent="0.25">
      <c r="A67">
        <v>2022</v>
      </c>
      <c r="B67" t="s">
        <v>44</v>
      </c>
      <c r="D67" t="s">
        <v>70</v>
      </c>
      <c r="E67" s="92">
        <v>31929</v>
      </c>
      <c r="F67" s="99">
        <v>1103146.95</v>
      </c>
    </row>
    <row r="68" spans="1:6" hidden="1" x14ac:dyDescent="0.25">
      <c r="A68">
        <v>2022</v>
      </c>
      <c r="B68" t="s">
        <v>44</v>
      </c>
      <c r="D68" t="s">
        <v>75</v>
      </c>
      <c r="E68" s="92">
        <v>32979</v>
      </c>
      <c r="F68" s="99">
        <v>1145030.8799999999</v>
      </c>
    </row>
    <row r="69" spans="1:6" hidden="1" x14ac:dyDescent="0.25">
      <c r="A69">
        <v>2022</v>
      </c>
      <c r="B69" t="s">
        <v>44</v>
      </c>
      <c r="D69" t="s">
        <v>70</v>
      </c>
      <c r="E69" s="92">
        <v>31944</v>
      </c>
      <c r="F69" s="99">
        <v>1165956</v>
      </c>
    </row>
    <row r="70" spans="1:6" hidden="1" x14ac:dyDescent="0.25">
      <c r="A70">
        <v>2022</v>
      </c>
      <c r="B70" t="s">
        <v>44</v>
      </c>
      <c r="D70" t="s">
        <v>100</v>
      </c>
      <c r="E70" s="92">
        <v>32014</v>
      </c>
      <c r="F70" s="99">
        <v>1137137.28</v>
      </c>
    </row>
    <row r="71" spans="1:6" hidden="1" x14ac:dyDescent="0.25">
      <c r="A71">
        <v>2022</v>
      </c>
      <c r="B71" t="s">
        <v>44</v>
      </c>
      <c r="D71" t="s">
        <v>70</v>
      </c>
      <c r="E71" s="92">
        <v>31743</v>
      </c>
      <c r="F71" s="99">
        <v>1112592.1499999999</v>
      </c>
    </row>
    <row r="72" spans="1:6" hidden="1" x14ac:dyDescent="0.25">
      <c r="A72">
        <v>2022</v>
      </c>
      <c r="B72" t="s">
        <v>44</v>
      </c>
      <c r="D72" t="s">
        <v>75</v>
      </c>
      <c r="E72" s="92">
        <v>32045</v>
      </c>
      <c r="F72" s="99">
        <v>1116127.3500000001</v>
      </c>
    </row>
    <row r="73" spans="1:6" hidden="1" x14ac:dyDescent="0.25">
      <c r="A73">
        <v>2022</v>
      </c>
      <c r="B73" t="s">
        <v>44</v>
      </c>
      <c r="D73" t="s">
        <v>75</v>
      </c>
      <c r="E73" s="92">
        <v>34960</v>
      </c>
      <c r="F73" s="99">
        <v>1239681.6000000001</v>
      </c>
    </row>
    <row r="74" spans="1:6" hidden="1" x14ac:dyDescent="0.25">
      <c r="A74">
        <v>2022</v>
      </c>
      <c r="B74" t="s">
        <v>44</v>
      </c>
      <c r="D74" t="s">
        <v>110</v>
      </c>
      <c r="E74" s="92">
        <v>400</v>
      </c>
      <c r="F74" s="99">
        <v>18803.900000000001</v>
      </c>
    </row>
    <row r="75" spans="1:6" hidden="1" x14ac:dyDescent="0.25">
      <c r="A75">
        <v>2022</v>
      </c>
      <c r="B75" t="s">
        <v>44</v>
      </c>
      <c r="D75" t="s">
        <v>70</v>
      </c>
      <c r="E75" s="92">
        <v>31692</v>
      </c>
      <c r="F75" s="99">
        <v>1189717.68</v>
      </c>
    </row>
    <row r="76" spans="1:6" hidden="1" x14ac:dyDescent="0.25">
      <c r="A76">
        <v>2022</v>
      </c>
      <c r="B76" t="s">
        <v>44</v>
      </c>
      <c r="D76" t="s">
        <v>115</v>
      </c>
      <c r="E76" s="92">
        <v>33468</v>
      </c>
      <c r="F76" s="99">
        <v>1284501.8400000001</v>
      </c>
    </row>
    <row r="77" spans="1:6" hidden="1" x14ac:dyDescent="0.25">
      <c r="A77">
        <v>2022</v>
      </c>
      <c r="B77" t="s">
        <v>44</v>
      </c>
      <c r="D77" t="s">
        <v>75</v>
      </c>
      <c r="E77" s="92">
        <v>33919</v>
      </c>
      <c r="F77" s="99">
        <v>1288922</v>
      </c>
    </row>
    <row r="78" spans="1:6" hidden="1" x14ac:dyDescent="0.25">
      <c r="A78">
        <v>2022</v>
      </c>
      <c r="B78" t="s">
        <v>44</v>
      </c>
      <c r="D78" t="s">
        <v>115</v>
      </c>
      <c r="E78" s="92">
        <v>31921</v>
      </c>
      <c r="F78" s="99">
        <v>1168308.6000000001</v>
      </c>
    </row>
    <row r="79" spans="1:6" hidden="1" x14ac:dyDescent="0.25">
      <c r="A79">
        <v>2022</v>
      </c>
      <c r="B79" t="s">
        <v>44</v>
      </c>
      <c r="D79" t="s">
        <v>75</v>
      </c>
      <c r="E79" s="92">
        <v>10000</v>
      </c>
      <c r="F79" s="99">
        <v>354700</v>
      </c>
    </row>
    <row r="80" spans="1:6" hidden="1" x14ac:dyDescent="0.25">
      <c r="A80">
        <v>2022</v>
      </c>
      <c r="B80" t="s">
        <v>44</v>
      </c>
      <c r="D80" t="s">
        <v>75</v>
      </c>
      <c r="E80" s="92">
        <v>24985</v>
      </c>
      <c r="F80" s="99">
        <v>886217.95</v>
      </c>
    </row>
    <row r="81" spans="1:6" hidden="1" x14ac:dyDescent="0.25">
      <c r="A81">
        <v>2022</v>
      </c>
      <c r="B81" t="s">
        <v>44</v>
      </c>
      <c r="D81" t="s">
        <v>75</v>
      </c>
      <c r="E81" s="92">
        <v>34952</v>
      </c>
      <c r="F81" s="99">
        <v>1229261.8400000001</v>
      </c>
    </row>
    <row r="82" spans="1:6" hidden="1" x14ac:dyDescent="0.25">
      <c r="A82">
        <v>2022</v>
      </c>
      <c r="B82" t="s">
        <v>44</v>
      </c>
      <c r="D82" t="s">
        <v>75</v>
      </c>
      <c r="E82" s="92">
        <v>34866</v>
      </c>
      <c r="F82" s="99">
        <v>1173240.8999999999</v>
      </c>
    </row>
    <row r="83" spans="1:6" hidden="1" x14ac:dyDescent="0.25">
      <c r="A83">
        <v>2022</v>
      </c>
      <c r="B83" t="s">
        <v>44</v>
      </c>
      <c r="D83" t="s">
        <v>75</v>
      </c>
      <c r="E83" s="92">
        <v>34058</v>
      </c>
      <c r="F83" s="99">
        <v>1126638.6399999999</v>
      </c>
    </row>
    <row r="84" spans="1:6" hidden="1" x14ac:dyDescent="0.25">
      <c r="A84">
        <v>2022</v>
      </c>
      <c r="B84" t="s">
        <v>44</v>
      </c>
      <c r="D84" t="s">
        <v>75</v>
      </c>
      <c r="E84" s="92">
        <v>34859</v>
      </c>
      <c r="F84" s="99">
        <v>1237145.9099999999</v>
      </c>
    </row>
    <row r="85" spans="1:6" hidden="1" x14ac:dyDescent="0.25">
      <c r="A85">
        <v>2022</v>
      </c>
      <c r="B85" t="s">
        <v>44</v>
      </c>
      <c r="D85" t="s">
        <v>70</v>
      </c>
      <c r="E85" s="92">
        <v>31819</v>
      </c>
      <c r="F85" s="99">
        <v>1097119.1200000001</v>
      </c>
    </row>
    <row r="86" spans="1:6" hidden="1" x14ac:dyDescent="0.25">
      <c r="A86">
        <v>2022</v>
      </c>
      <c r="B86" t="s">
        <v>44</v>
      </c>
      <c r="D86" t="s">
        <v>70</v>
      </c>
      <c r="E86" s="92">
        <v>31648</v>
      </c>
      <c r="F86" s="99">
        <v>1068120</v>
      </c>
    </row>
    <row r="87" spans="1:6" hidden="1" x14ac:dyDescent="0.25">
      <c r="A87">
        <v>2022</v>
      </c>
      <c r="B87" t="s">
        <v>44</v>
      </c>
      <c r="D87" t="s">
        <v>70</v>
      </c>
      <c r="E87" s="92">
        <v>31897</v>
      </c>
      <c r="F87" s="99">
        <v>1028040.31</v>
      </c>
    </row>
    <row r="88" spans="1:6" hidden="1" x14ac:dyDescent="0.25">
      <c r="A88">
        <v>2022</v>
      </c>
      <c r="B88" t="s">
        <v>44</v>
      </c>
      <c r="D88" t="s">
        <v>75</v>
      </c>
      <c r="E88" s="92">
        <v>35048</v>
      </c>
      <c r="F88" s="99">
        <v>1152378.24</v>
      </c>
    </row>
    <row r="89" spans="1:6" hidden="1" x14ac:dyDescent="0.25">
      <c r="A89">
        <v>2022</v>
      </c>
      <c r="B89" t="s">
        <v>44</v>
      </c>
      <c r="D89" t="s">
        <v>75</v>
      </c>
      <c r="E89" s="92">
        <v>32080</v>
      </c>
      <c r="F89" s="99">
        <v>1110609.6000000001</v>
      </c>
    </row>
    <row r="90" spans="1:6" hidden="1" x14ac:dyDescent="0.25">
      <c r="A90">
        <v>2022</v>
      </c>
      <c r="B90" t="s">
        <v>44</v>
      </c>
      <c r="D90" t="s">
        <v>70</v>
      </c>
      <c r="E90" s="92">
        <v>31766</v>
      </c>
      <c r="F90" s="99">
        <v>1193130.96</v>
      </c>
    </row>
    <row r="91" spans="1:6" hidden="1" x14ac:dyDescent="0.25">
      <c r="A91">
        <v>2022</v>
      </c>
      <c r="B91" t="s">
        <v>44</v>
      </c>
      <c r="D91" t="s">
        <v>75</v>
      </c>
      <c r="E91" s="92">
        <v>31977</v>
      </c>
      <c r="F91" s="99">
        <v>1177393.1399999999</v>
      </c>
    </row>
    <row r="92" spans="1:6" hidden="1" x14ac:dyDescent="0.25">
      <c r="A92">
        <v>2022</v>
      </c>
      <c r="B92" t="s">
        <v>44</v>
      </c>
      <c r="D92" t="s">
        <v>75</v>
      </c>
      <c r="E92" s="92">
        <v>32026</v>
      </c>
      <c r="F92" s="99">
        <v>1133720.3999999999</v>
      </c>
    </row>
    <row r="93" spans="1:6" hidden="1" x14ac:dyDescent="0.25">
      <c r="A93">
        <v>2022</v>
      </c>
      <c r="B93" t="s">
        <v>44</v>
      </c>
      <c r="D93" t="s">
        <v>75</v>
      </c>
      <c r="E93" s="92">
        <v>19997</v>
      </c>
      <c r="F93" s="99">
        <v>665900.1</v>
      </c>
    </row>
    <row r="94" spans="1:6" hidden="1" x14ac:dyDescent="0.25">
      <c r="A94">
        <v>2022</v>
      </c>
      <c r="B94" t="s">
        <v>44</v>
      </c>
      <c r="D94" t="s">
        <v>70</v>
      </c>
      <c r="E94" s="92">
        <v>10012</v>
      </c>
      <c r="F94" s="99">
        <v>456497.14</v>
      </c>
    </row>
    <row r="95" spans="1:6" hidden="1" x14ac:dyDescent="0.25">
      <c r="A95">
        <v>2022</v>
      </c>
      <c r="B95" t="s">
        <v>44</v>
      </c>
      <c r="D95" t="s">
        <v>115</v>
      </c>
      <c r="E95" s="92">
        <v>19892</v>
      </c>
      <c r="F95" s="99">
        <v>609689.80000000005</v>
      </c>
    </row>
    <row r="96" spans="1:6" hidden="1" x14ac:dyDescent="0.25">
      <c r="A96">
        <v>2022</v>
      </c>
      <c r="B96" t="s">
        <v>44</v>
      </c>
      <c r="D96" t="s">
        <v>70</v>
      </c>
      <c r="E96" s="92">
        <v>32161</v>
      </c>
      <c r="F96" s="99">
        <v>967402.88</v>
      </c>
    </row>
    <row r="97" spans="1:6" hidden="1" x14ac:dyDescent="0.25">
      <c r="A97">
        <v>2022</v>
      </c>
      <c r="B97" t="s">
        <v>44</v>
      </c>
      <c r="D97" t="s">
        <v>115</v>
      </c>
      <c r="E97" s="92">
        <v>19999</v>
      </c>
      <c r="F97" s="99">
        <v>573971.30000000005</v>
      </c>
    </row>
    <row r="98" spans="1:6" hidden="1" x14ac:dyDescent="0.25">
      <c r="A98">
        <v>2022</v>
      </c>
      <c r="B98" t="s">
        <v>44</v>
      </c>
      <c r="D98" t="s">
        <v>70</v>
      </c>
      <c r="E98" s="92">
        <v>32309</v>
      </c>
      <c r="F98" s="99">
        <v>892374.58</v>
      </c>
    </row>
    <row r="99" spans="1:6" hidden="1" x14ac:dyDescent="0.25">
      <c r="A99">
        <v>2022</v>
      </c>
      <c r="B99" t="s">
        <v>44</v>
      </c>
      <c r="D99" t="s">
        <v>115</v>
      </c>
      <c r="E99" s="92">
        <v>31977</v>
      </c>
      <c r="F99" s="99">
        <v>920937.6</v>
      </c>
    </row>
    <row r="100" spans="1:6" hidden="1" x14ac:dyDescent="0.25">
      <c r="A100">
        <v>2022</v>
      </c>
      <c r="B100" t="s">
        <v>51</v>
      </c>
      <c r="D100" t="s">
        <v>70</v>
      </c>
      <c r="E100" s="92">
        <v>10098</v>
      </c>
      <c r="F100" s="99">
        <v>309200.76</v>
      </c>
    </row>
    <row r="101" spans="1:6" hidden="1" x14ac:dyDescent="0.25">
      <c r="A101">
        <v>2022</v>
      </c>
      <c r="B101" t="s">
        <v>51</v>
      </c>
      <c r="D101" t="s">
        <v>70</v>
      </c>
      <c r="E101" s="92">
        <v>5006</v>
      </c>
      <c r="F101" s="99">
        <v>148227.66</v>
      </c>
    </row>
    <row r="102" spans="1:6" hidden="1" x14ac:dyDescent="0.25">
      <c r="A102">
        <v>2022</v>
      </c>
      <c r="B102" t="s">
        <v>44</v>
      </c>
      <c r="D102" t="s">
        <v>232</v>
      </c>
      <c r="E102" s="92">
        <v>7.27</v>
      </c>
      <c r="F102" s="99">
        <v>195.8647</v>
      </c>
    </row>
    <row r="103" spans="1:6" hidden="1" x14ac:dyDescent="0.25">
      <c r="A103">
        <v>2022</v>
      </c>
      <c r="B103" t="s">
        <v>44</v>
      </c>
      <c r="D103" t="s">
        <v>232</v>
      </c>
      <c r="E103" s="92">
        <v>40</v>
      </c>
      <c r="F103" s="99">
        <v>1408.1908000000001</v>
      </c>
    </row>
    <row r="104" spans="1:6" hidden="1" x14ac:dyDescent="0.25">
      <c r="A104">
        <v>2022</v>
      </c>
      <c r="B104" t="s">
        <v>51</v>
      </c>
      <c r="D104" t="s">
        <v>232</v>
      </c>
      <c r="E104" s="92">
        <v>51.02</v>
      </c>
      <c r="F104" s="99">
        <v>1562.2408</v>
      </c>
    </row>
    <row r="105" spans="1:6" hidden="1" x14ac:dyDescent="0.25">
      <c r="A105">
        <v>2022</v>
      </c>
      <c r="B105" t="s">
        <v>44</v>
      </c>
      <c r="D105" t="s">
        <v>232</v>
      </c>
      <c r="E105" s="92">
        <v>36.18</v>
      </c>
      <c r="F105" s="99">
        <v>1169.2631999999999</v>
      </c>
    </row>
    <row r="106" spans="1:6" hidden="1" x14ac:dyDescent="0.25">
      <c r="A106">
        <v>2022</v>
      </c>
      <c r="B106" t="s">
        <v>44</v>
      </c>
      <c r="D106" t="s">
        <v>232</v>
      </c>
      <c r="E106" s="92">
        <v>40.090000000000003</v>
      </c>
      <c r="F106" s="99">
        <v>1149.0944999999999</v>
      </c>
    </row>
    <row r="107" spans="1:6" hidden="1" x14ac:dyDescent="0.25">
      <c r="A107">
        <v>2022</v>
      </c>
      <c r="B107" t="s">
        <v>51</v>
      </c>
      <c r="D107" t="s">
        <v>232</v>
      </c>
      <c r="E107" s="92">
        <v>10.039999999999999</v>
      </c>
      <c r="F107" s="99">
        <v>130.57909999999998</v>
      </c>
    </row>
    <row r="108" spans="1:6" hidden="1" x14ac:dyDescent="0.25">
      <c r="A108">
        <v>2022</v>
      </c>
      <c r="B108" t="s">
        <v>44</v>
      </c>
      <c r="D108" t="s">
        <v>232</v>
      </c>
      <c r="E108" s="92">
        <v>213</v>
      </c>
      <c r="F108" s="99">
        <v>6313.6009999999997</v>
      </c>
    </row>
    <row r="109" spans="1:6" hidden="1" x14ac:dyDescent="0.25">
      <c r="A109">
        <v>2022</v>
      </c>
      <c r="B109" t="s">
        <v>51</v>
      </c>
      <c r="D109" t="s">
        <v>232</v>
      </c>
      <c r="E109" s="92">
        <v>58.86</v>
      </c>
      <c r="F109" s="99">
        <v>1703.4928000000002</v>
      </c>
    </row>
    <row r="110" spans="1:6" hidden="1" x14ac:dyDescent="0.25">
      <c r="A110">
        <v>2022</v>
      </c>
      <c r="B110" t="s">
        <v>51</v>
      </c>
      <c r="D110" t="s">
        <v>232</v>
      </c>
      <c r="E110" s="92">
        <v>245.03</v>
      </c>
      <c r="F110" s="99">
        <v>7381.1122000000005</v>
      </c>
    </row>
    <row r="111" spans="1:6" hidden="1" x14ac:dyDescent="0.25">
      <c r="A111">
        <v>2022</v>
      </c>
      <c r="B111" t="s">
        <v>44</v>
      </c>
      <c r="D111" t="s">
        <v>232</v>
      </c>
      <c r="E111" s="92">
        <v>270</v>
      </c>
      <c r="F111" s="99">
        <v>9445.6981999999989</v>
      </c>
    </row>
    <row r="112" spans="1:6" hidden="1" x14ac:dyDescent="0.25">
      <c r="A112">
        <v>2022</v>
      </c>
      <c r="B112" t="s">
        <v>51</v>
      </c>
      <c r="D112" t="s">
        <v>232</v>
      </c>
      <c r="E112" s="92">
        <v>61.9</v>
      </c>
      <c r="F112" s="99">
        <v>1995.3345999999997</v>
      </c>
    </row>
    <row r="113" spans="1:6" hidden="1" x14ac:dyDescent="0.25">
      <c r="A113">
        <v>2022</v>
      </c>
      <c r="B113" t="s">
        <v>51</v>
      </c>
      <c r="D113" t="s">
        <v>232</v>
      </c>
      <c r="E113" s="92">
        <v>42.25</v>
      </c>
      <c r="F113" s="99">
        <v>1387.2242000000001</v>
      </c>
    </row>
    <row r="114" spans="1:6" hidden="1" x14ac:dyDescent="0.25">
      <c r="A114">
        <v>2022</v>
      </c>
      <c r="B114" t="s">
        <v>51</v>
      </c>
      <c r="D114" t="s">
        <v>232</v>
      </c>
      <c r="E114" s="92">
        <v>57.98</v>
      </c>
      <c r="F114" s="99">
        <v>2115.8095999999996</v>
      </c>
    </row>
    <row r="115" spans="1:6" hidden="1" x14ac:dyDescent="0.25">
      <c r="A115">
        <v>2022</v>
      </c>
      <c r="B115" t="s">
        <v>51</v>
      </c>
      <c r="D115" t="s">
        <v>232</v>
      </c>
      <c r="E115" s="92">
        <v>112.47</v>
      </c>
      <c r="F115" s="99">
        <v>3942.5818999999997</v>
      </c>
    </row>
    <row r="116" spans="1:6" hidden="1" x14ac:dyDescent="0.25">
      <c r="A116">
        <v>2022</v>
      </c>
      <c r="B116" t="s">
        <v>51</v>
      </c>
      <c r="D116" t="s">
        <v>232</v>
      </c>
      <c r="E116" s="92">
        <v>28.43</v>
      </c>
      <c r="F116" s="99">
        <v>978.02</v>
      </c>
    </row>
    <row r="117" spans="1:6" hidden="1" x14ac:dyDescent="0.25">
      <c r="A117">
        <v>2022</v>
      </c>
      <c r="B117" t="s">
        <v>44</v>
      </c>
      <c r="D117" t="s">
        <v>232</v>
      </c>
      <c r="E117" s="19">
        <v>40.44</v>
      </c>
      <c r="F117" s="99">
        <v>1486.0927000000001</v>
      </c>
    </row>
    <row r="118" spans="1:6" hidden="1" x14ac:dyDescent="0.25">
      <c r="A118">
        <v>2022</v>
      </c>
      <c r="B118" t="s">
        <v>51</v>
      </c>
      <c r="D118" t="s">
        <v>232</v>
      </c>
      <c r="E118" s="19">
        <v>56.18</v>
      </c>
      <c r="F118" s="99">
        <v>2053.4312</v>
      </c>
    </row>
    <row r="119" spans="1:6" hidden="1" x14ac:dyDescent="0.25">
      <c r="A119">
        <v>2022</v>
      </c>
      <c r="B119" t="s">
        <v>44</v>
      </c>
      <c r="D119" t="s">
        <v>232</v>
      </c>
      <c r="E119" s="19">
        <v>53.41</v>
      </c>
      <c r="F119" s="99">
        <v>2035.8616</v>
      </c>
    </row>
    <row r="120" spans="1:6" hidden="1" x14ac:dyDescent="0.25">
      <c r="A120">
        <v>2022</v>
      </c>
      <c r="B120" t="s">
        <v>44</v>
      </c>
      <c r="D120" t="s">
        <v>232</v>
      </c>
      <c r="E120" s="19">
        <v>41.9</v>
      </c>
      <c r="F120" s="99">
        <v>1644.8905999999999</v>
      </c>
    </row>
    <row r="121" spans="1:6" hidden="1" x14ac:dyDescent="0.25">
      <c r="A121">
        <v>2022</v>
      </c>
      <c r="B121" t="s">
        <v>44</v>
      </c>
      <c r="D121" t="s">
        <v>232</v>
      </c>
      <c r="E121" s="19">
        <v>52.55</v>
      </c>
      <c r="F121" s="99">
        <v>2133.9875000000002</v>
      </c>
    </row>
    <row r="122" spans="1:6" hidden="1" x14ac:dyDescent="0.25">
      <c r="A122">
        <v>2022</v>
      </c>
      <c r="B122" t="s">
        <v>44</v>
      </c>
      <c r="D122" t="s">
        <v>232</v>
      </c>
      <c r="E122" s="19">
        <v>34.729999999999997</v>
      </c>
      <c r="F122" s="99">
        <v>1558.2118</v>
      </c>
    </row>
    <row r="123" spans="1:6" hidden="1" x14ac:dyDescent="0.25">
      <c r="A123">
        <v>2022</v>
      </c>
      <c r="B123" t="s">
        <v>44</v>
      </c>
      <c r="D123" t="s">
        <v>232</v>
      </c>
      <c r="E123" s="19">
        <v>460.39</v>
      </c>
      <c r="F123" s="99">
        <v>18280.702700000002</v>
      </c>
    </row>
    <row r="124" spans="1:6" hidden="1" x14ac:dyDescent="0.25">
      <c r="A124">
        <v>2022</v>
      </c>
      <c r="B124" t="s">
        <v>44</v>
      </c>
      <c r="D124" t="s">
        <v>232</v>
      </c>
      <c r="E124" s="19">
        <v>50.02</v>
      </c>
      <c r="F124" s="99">
        <v>2013.8126999999999</v>
      </c>
    </row>
    <row r="125" spans="1:6" hidden="1" x14ac:dyDescent="0.25">
      <c r="A125">
        <v>2022</v>
      </c>
      <c r="B125" t="s">
        <v>51</v>
      </c>
      <c r="D125" t="s">
        <v>232</v>
      </c>
      <c r="E125" s="19">
        <v>25.57</v>
      </c>
      <c r="F125" s="99">
        <v>870.44569999999999</v>
      </c>
    </row>
    <row r="126" spans="1:6" hidden="1" x14ac:dyDescent="0.25">
      <c r="A126">
        <v>2022</v>
      </c>
      <c r="B126" t="s">
        <v>44</v>
      </c>
      <c r="D126" t="s">
        <v>232</v>
      </c>
      <c r="E126" s="19">
        <v>52</v>
      </c>
      <c r="F126" s="99">
        <v>2220.6109999999999</v>
      </c>
    </row>
    <row r="127" spans="1:6" hidden="1" x14ac:dyDescent="0.25">
      <c r="A127">
        <v>2022</v>
      </c>
      <c r="B127" t="s">
        <v>44</v>
      </c>
      <c r="D127" t="s">
        <v>197</v>
      </c>
      <c r="E127" s="19">
        <v>-8084.01</v>
      </c>
      <c r="F127" s="99">
        <v>-213983.74</v>
      </c>
    </row>
    <row r="128" spans="1:6" hidden="1" x14ac:dyDescent="0.25">
      <c r="A128">
        <v>2022</v>
      </c>
      <c r="B128" t="s">
        <v>44</v>
      </c>
      <c r="D128" t="s">
        <v>197</v>
      </c>
      <c r="E128" s="19">
        <v>-12006.21</v>
      </c>
      <c r="F128" s="99">
        <v>-332211.83</v>
      </c>
    </row>
    <row r="129" spans="1:6" hidden="1" x14ac:dyDescent="0.25">
      <c r="A129">
        <v>2022</v>
      </c>
      <c r="B129" t="s">
        <v>44</v>
      </c>
      <c r="D129" t="s">
        <v>197</v>
      </c>
      <c r="E129" s="19">
        <v>-3381.18</v>
      </c>
      <c r="F129" s="99">
        <v>-123074.95</v>
      </c>
    </row>
    <row r="130" spans="1:6" hidden="1" x14ac:dyDescent="0.25">
      <c r="A130">
        <v>2022</v>
      </c>
      <c r="B130" t="s">
        <v>44</v>
      </c>
      <c r="D130" t="s">
        <v>197</v>
      </c>
      <c r="E130" s="19">
        <v>-9968.56</v>
      </c>
      <c r="F130" s="99">
        <v>-347005.57</v>
      </c>
    </row>
    <row r="131" spans="1:6" hidden="1" x14ac:dyDescent="0.25">
      <c r="A131">
        <v>2022</v>
      </c>
      <c r="B131" t="s">
        <v>44</v>
      </c>
      <c r="D131" t="s">
        <v>197</v>
      </c>
      <c r="E131" s="19">
        <v>-15047.71</v>
      </c>
      <c r="F131" s="99">
        <v>-535397.52</v>
      </c>
    </row>
    <row r="132" spans="1:6" hidden="1" x14ac:dyDescent="0.25">
      <c r="A132">
        <v>2022</v>
      </c>
      <c r="B132" t="s">
        <v>44</v>
      </c>
      <c r="D132" t="s">
        <v>197</v>
      </c>
      <c r="E132" s="19">
        <v>-9920.7800000000007</v>
      </c>
      <c r="F132" s="99">
        <v>-371235.59</v>
      </c>
    </row>
    <row r="133" spans="1:6" hidden="1" x14ac:dyDescent="0.25">
      <c r="A133">
        <v>2022</v>
      </c>
      <c r="B133" t="s">
        <v>44</v>
      </c>
      <c r="D133" t="s">
        <v>197</v>
      </c>
      <c r="E133" s="19">
        <v>-13934.24</v>
      </c>
      <c r="F133" s="99">
        <v>-499124.47999999998</v>
      </c>
    </row>
    <row r="134" spans="1:6" hidden="1" x14ac:dyDescent="0.25">
      <c r="A134">
        <v>2022</v>
      </c>
      <c r="B134" t="s">
        <v>44</v>
      </c>
      <c r="D134" t="s">
        <v>197</v>
      </c>
      <c r="E134" s="19">
        <v>-9995.77</v>
      </c>
      <c r="F134" s="99">
        <v>-341655.42</v>
      </c>
    </row>
    <row r="135" spans="1:6" hidden="1" x14ac:dyDescent="0.25">
      <c r="A135">
        <v>2022</v>
      </c>
      <c r="B135" t="s">
        <v>44</v>
      </c>
      <c r="D135" t="s">
        <v>197</v>
      </c>
      <c r="E135" s="19">
        <v>-12683.79</v>
      </c>
      <c r="F135" s="99">
        <v>-426048.51</v>
      </c>
    </row>
    <row r="136" spans="1:6" hidden="1" x14ac:dyDescent="0.25">
      <c r="A136">
        <v>2022</v>
      </c>
      <c r="B136" t="s">
        <v>44</v>
      </c>
      <c r="D136" t="s">
        <v>197</v>
      </c>
      <c r="E136" s="19">
        <v>-11256.6</v>
      </c>
      <c r="F136" s="99">
        <v>-399721.87</v>
      </c>
    </row>
    <row r="137" spans="1:6" hidden="1" x14ac:dyDescent="0.25">
      <c r="A137">
        <v>2022</v>
      </c>
      <c r="B137" t="s">
        <v>44</v>
      </c>
      <c r="D137" t="s">
        <v>197</v>
      </c>
      <c r="E137" s="19">
        <v>-4943.09</v>
      </c>
      <c r="F137" s="99">
        <v>-164456.6</v>
      </c>
    </row>
    <row r="138" spans="1:6" hidden="1" x14ac:dyDescent="0.25">
      <c r="A138">
        <v>2022</v>
      </c>
      <c r="B138" t="s">
        <v>44</v>
      </c>
      <c r="D138" t="s">
        <v>209</v>
      </c>
      <c r="E138" s="19">
        <v>-362.37</v>
      </c>
      <c r="F138" s="99">
        <v>-9591.93</v>
      </c>
    </row>
    <row r="139" spans="1:6" hidden="1" x14ac:dyDescent="0.25">
      <c r="A139">
        <v>2022</v>
      </c>
      <c r="B139" t="s">
        <v>44</v>
      </c>
      <c r="D139" t="s">
        <v>209</v>
      </c>
      <c r="E139" s="19">
        <v>-149</v>
      </c>
      <c r="F139" s="99">
        <v>-4122.83</v>
      </c>
    </row>
    <row r="140" spans="1:6" hidden="1" x14ac:dyDescent="0.25">
      <c r="A140">
        <v>2022</v>
      </c>
      <c r="B140" t="s">
        <v>44</v>
      </c>
      <c r="D140" t="s">
        <v>209</v>
      </c>
      <c r="E140" s="19">
        <v>-50</v>
      </c>
      <c r="F140" s="99">
        <v>-1820</v>
      </c>
    </row>
    <row r="141" spans="1:6" hidden="1" x14ac:dyDescent="0.25">
      <c r="A141">
        <v>2022</v>
      </c>
      <c r="B141" t="s">
        <v>44</v>
      </c>
      <c r="D141" t="s">
        <v>209</v>
      </c>
      <c r="E141" s="19">
        <v>-148.55000000000001</v>
      </c>
      <c r="F141" s="99">
        <v>-5285.41</v>
      </c>
    </row>
    <row r="142" spans="1:6" hidden="1" x14ac:dyDescent="0.25">
      <c r="A142">
        <v>2022</v>
      </c>
      <c r="B142" t="s">
        <v>44</v>
      </c>
      <c r="D142" t="s">
        <v>209</v>
      </c>
      <c r="E142" s="19">
        <v>-120.8</v>
      </c>
      <c r="F142" s="99">
        <v>-4520.34</v>
      </c>
    </row>
    <row r="143" spans="1:6" hidden="1" x14ac:dyDescent="0.25">
      <c r="A143">
        <v>2022</v>
      </c>
      <c r="B143" t="s">
        <v>44</v>
      </c>
      <c r="D143" t="s">
        <v>209</v>
      </c>
      <c r="E143" s="19">
        <v>-63</v>
      </c>
      <c r="F143" s="99">
        <v>-2256.66</v>
      </c>
    </row>
    <row r="144" spans="1:6" hidden="1" x14ac:dyDescent="0.25">
      <c r="A144">
        <v>2022</v>
      </c>
      <c r="B144" t="s">
        <v>44</v>
      </c>
      <c r="D144" t="s">
        <v>209</v>
      </c>
      <c r="E144" s="19">
        <v>-123.45</v>
      </c>
      <c r="F144" s="99">
        <v>-4219.5200000000004</v>
      </c>
    </row>
    <row r="145" spans="1:6" hidden="1" x14ac:dyDescent="0.25">
      <c r="A145">
        <v>2022</v>
      </c>
      <c r="B145" t="s">
        <v>44</v>
      </c>
      <c r="D145" t="s">
        <v>209</v>
      </c>
      <c r="E145" s="19">
        <v>-119.1</v>
      </c>
      <c r="F145" s="99">
        <v>-4229.24</v>
      </c>
    </row>
    <row r="146" spans="1:6" hidden="1" x14ac:dyDescent="0.25">
      <c r="A146">
        <v>2022</v>
      </c>
      <c r="B146" t="s">
        <v>44</v>
      </c>
      <c r="D146" t="s">
        <v>209</v>
      </c>
      <c r="E146" s="19">
        <v>-39</v>
      </c>
      <c r="F146" s="99">
        <v>-1297.53</v>
      </c>
    </row>
    <row r="147" spans="1:6" hidden="1" x14ac:dyDescent="0.25">
      <c r="A147">
        <v>2022</v>
      </c>
      <c r="B147" t="s">
        <v>44</v>
      </c>
      <c r="D147" t="s">
        <v>219</v>
      </c>
      <c r="E147" s="19">
        <v>-223.94</v>
      </c>
      <c r="F147" s="99">
        <v>-5927.69</v>
      </c>
    </row>
    <row r="148" spans="1:6" hidden="1" x14ac:dyDescent="0.25">
      <c r="A148">
        <v>2022</v>
      </c>
      <c r="B148" t="s">
        <v>44</v>
      </c>
      <c r="D148" t="s">
        <v>219</v>
      </c>
      <c r="E148" s="19">
        <v>-192.64</v>
      </c>
      <c r="F148" s="99">
        <v>-5330.35</v>
      </c>
    </row>
    <row r="149" spans="1:6" hidden="1" x14ac:dyDescent="0.25">
      <c r="A149">
        <v>2022</v>
      </c>
      <c r="B149" t="s">
        <v>44</v>
      </c>
      <c r="D149" t="s">
        <v>219</v>
      </c>
      <c r="E149" s="19">
        <v>-227.75</v>
      </c>
      <c r="F149" s="99">
        <v>-8290.1</v>
      </c>
    </row>
    <row r="150" spans="1:6" hidden="1" x14ac:dyDescent="0.25">
      <c r="A150">
        <v>2022</v>
      </c>
      <c r="B150" t="s">
        <v>44</v>
      </c>
      <c r="D150" t="s">
        <v>219</v>
      </c>
      <c r="E150" s="19">
        <v>-108.5</v>
      </c>
      <c r="F150" s="99">
        <v>-3776.89</v>
      </c>
    </row>
    <row r="151" spans="1:6" hidden="1" x14ac:dyDescent="0.25">
      <c r="A151">
        <v>2022</v>
      </c>
      <c r="B151" t="s">
        <v>44</v>
      </c>
      <c r="D151" t="s">
        <v>219</v>
      </c>
      <c r="E151" s="19">
        <v>-212.03</v>
      </c>
      <c r="F151" s="99">
        <v>-7544.03</v>
      </c>
    </row>
    <row r="152" spans="1:6" hidden="1" x14ac:dyDescent="0.25">
      <c r="A152">
        <v>2022</v>
      </c>
      <c r="B152" t="s">
        <v>44</v>
      </c>
      <c r="D152" t="s">
        <v>219</v>
      </c>
      <c r="E152" s="19">
        <v>-265.3</v>
      </c>
      <c r="F152" s="99">
        <v>-9927.5300000000007</v>
      </c>
    </row>
    <row r="153" spans="1:6" hidden="1" x14ac:dyDescent="0.25">
      <c r="A153">
        <v>2022</v>
      </c>
      <c r="B153" t="s">
        <v>44</v>
      </c>
      <c r="D153" t="s">
        <v>219</v>
      </c>
      <c r="E153" s="19">
        <v>-89</v>
      </c>
      <c r="F153" s="99">
        <v>-3187.98</v>
      </c>
    </row>
    <row r="154" spans="1:6" hidden="1" x14ac:dyDescent="0.25">
      <c r="A154">
        <v>2022</v>
      </c>
      <c r="B154" t="s">
        <v>44</v>
      </c>
      <c r="D154" t="s">
        <v>219</v>
      </c>
      <c r="E154" s="19">
        <v>-201</v>
      </c>
      <c r="F154" s="99">
        <v>-6870.18</v>
      </c>
    </row>
    <row r="155" spans="1:6" hidden="1" x14ac:dyDescent="0.25">
      <c r="A155">
        <v>2022</v>
      </c>
      <c r="B155" t="s">
        <v>44</v>
      </c>
      <c r="D155" t="s">
        <v>219</v>
      </c>
      <c r="E155" s="19">
        <v>-402.98</v>
      </c>
      <c r="F155" s="99">
        <v>-13536.1</v>
      </c>
    </row>
    <row r="156" spans="1:6" hidden="1" x14ac:dyDescent="0.25">
      <c r="A156">
        <v>2022</v>
      </c>
      <c r="B156" t="s">
        <v>44</v>
      </c>
      <c r="D156" t="s">
        <v>219</v>
      </c>
      <c r="E156" s="19">
        <v>-171</v>
      </c>
      <c r="F156" s="99">
        <v>-6072.21</v>
      </c>
    </row>
    <row r="157" spans="1:6" hidden="1" x14ac:dyDescent="0.25">
      <c r="A157">
        <v>2022</v>
      </c>
      <c r="B157" t="s">
        <v>44</v>
      </c>
      <c r="D157" t="s">
        <v>219</v>
      </c>
      <c r="E157" s="19">
        <v>-175.92</v>
      </c>
      <c r="F157" s="99">
        <v>-5852.86</v>
      </c>
    </row>
    <row r="158" spans="1:6" hidden="1" x14ac:dyDescent="0.25">
      <c r="A158">
        <v>2023</v>
      </c>
      <c r="B158" t="s">
        <v>44</v>
      </c>
      <c r="D158" t="s">
        <v>52</v>
      </c>
      <c r="E158" s="19">
        <f>'2023'!M6</f>
        <v>35630</v>
      </c>
      <c r="F158" s="60">
        <v>0</v>
      </c>
    </row>
    <row r="159" spans="1:6" hidden="1" x14ac:dyDescent="0.25">
      <c r="A159">
        <v>2023</v>
      </c>
      <c r="B159" t="s">
        <v>51</v>
      </c>
      <c r="D159" t="s">
        <v>52</v>
      </c>
      <c r="E159" s="19">
        <f>'2023'!M7</f>
        <v>5044</v>
      </c>
      <c r="F159" s="60">
        <v>0</v>
      </c>
    </row>
    <row r="160" spans="1:6" hidden="1" x14ac:dyDescent="0.25">
      <c r="A160">
        <v>2023</v>
      </c>
      <c r="B160" t="s">
        <v>44</v>
      </c>
      <c r="D160" t="s">
        <v>53</v>
      </c>
      <c r="E160" s="19">
        <f>-1*'2023'!N6</f>
        <v>-32200</v>
      </c>
      <c r="F160" s="60">
        <v>0</v>
      </c>
    </row>
    <row r="161" spans="1:6" hidden="1" x14ac:dyDescent="0.25">
      <c r="A161">
        <v>2023</v>
      </c>
      <c r="B161" t="s">
        <v>51</v>
      </c>
      <c r="D161" t="s">
        <v>53</v>
      </c>
      <c r="E161" s="19">
        <f>-1*'2023'!N7</f>
        <v>-3231</v>
      </c>
      <c r="F161" s="60">
        <v>0</v>
      </c>
    </row>
    <row r="162" spans="1:6" hidden="1" x14ac:dyDescent="0.25">
      <c r="A162">
        <v>2023</v>
      </c>
      <c r="B162" t="s">
        <v>44</v>
      </c>
      <c r="D162" t="s">
        <v>28</v>
      </c>
      <c r="E162" s="19">
        <v>160089.31650485436</v>
      </c>
      <c r="F162" s="60">
        <v>4946759.88</v>
      </c>
    </row>
    <row r="163" spans="1:6" hidden="1" x14ac:dyDescent="0.25">
      <c r="A163">
        <v>2023</v>
      </c>
      <c r="B163" t="s">
        <v>44</v>
      </c>
      <c r="D163" t="s">
        <v>29</v>
      </c>
      <c r="E163" s="19">
        <v>234210.34</v>
      </c>
      <c r="F163" s="60">
        <v>7237233.7999999998</v>
      </c>
    </row>
    <row r="164" spans="1:6" hidden="1" x14ac:dyDescent="0.25">
      <c r="A164">
        <v>2023</v>
      </c>
      <c r="B164" t="s">
        <v>44</v>
      </c>
      <c r="D164" t="s">
        <v>6</v>
      </c>
      <c r="E164" s="19">
        <v>31655</v>
      </c>
      <c r="F164" s="60">
        <v>779979.2</v>
      </c>
    </row>
    <row r="165" spans="1:6" hidden="1" x14ac:dyDescent="0.25">
      <c r="A165">
        <v>2023</v>
      </c>
      <c r="B165" t="s">
        <v>44</v>
      </c>
      <c r="D165" t="s">
        <v>22</v>
      </c>
      <c r="E165" s="19">
        <v>347643</v>
      </c>
      <c r="F165" s="60">
        <v>9431438.9800000004</v>
      </c>
    </row>
    <row r="166" spans="1:6" hidden="1" x14ac:dyDescent="0.25">
      <c r="A166">
        <v>2023</v>
      </c>
      <c r="B166" t="s">
        <v>44</v>
      </c>
      <c r="D166" t="s">
        <v>25</v>
      </c>
      <c r="E166" s="19">
        <v>918645</v>
      </c>
      <c r="F166" s="60">
        <v>25078614.120000001</v>
      </c>
    </row>
    <row r="167" spans="1:6" hidden="1" x14ac:dyDescent="0.25">
      <c r="A167">
        <v>2023</v>
      </c>
      <c r="B167" t="s">
        <v>44</v>
      </c>
      <c r="D167" t="s">
        <v>26</v>
      </c>
      <c r="E167" s="19">
        <v>0</v>
      </c>
      <c r="F167" s="60">
        <v>0</v>
      </c>
    </row>
    <row r="168" spans="1:6" hidden="1" x14ac:dyDescent="0.25">
      <c r="A168">
        <v>2023</v>
      </c>
      <c r="B168" t="s">
        <v>44</v>
      </c>
      <c r="D168" t="s">
        <v>243</v>
      </c>
      <c r="E168" s="19">
        <v>1465.06</v>
      </c>
      <c r="F168" s="60">
        <v>70092.31</v>
      </c>
    </row>
    <row r="169" spans="1:6" hidden="1" x14ac:dyDescent="0.25">
      <c r="A169">
        <v>2023</v>
      </c>
      <c r="B169" t="s">
        <v>44</v>
      </c>
      <c r="D169" t="s">
        <v>244</v>
      </c>
      <c r="E169" s="19">
        <v>424.04</v>
      </c>
      <c r="F169" s="60">
        <v>16984.759999999998</v>
      </c>
    </row>
    <row r="170" spans="1:6" hidden="1" x14ac:dyDescent="0.25">
      <c r="A170">
        <v>2023</v>
      </c>
      <c r="B170" t="s">
        <v>44</v>
      </c>
      <c r="D170" t="s">
        <v>14</v>
      </c>
      <c r="E170" s="19">
        <v>-143718.92000000001</v>
      </c>
      <c r="F170" s="60">
        <v>-3915585.32</v>
      </c>
    </row>
    <row r="171" spans="1:6" hidden="1" x14ac:dyDescent="0.25">
      <c r="A171">
        <v>2023</v>
      </c>
      <c r="B171" t="s">
        <v>44</v>
      </c>
      <c r="D171" t="s">
        <v>15</v>
      </c>
      <c r="E171" s="19"/>
      <c r="F171" s="60">
        <v>-1006761.02</v>
      </c>
    </row>
    <row r="172" spans="1:6" hidden="1" x14ac:dyDescent="0.25">
      <c r="A172">
        <v>2023</v>
      </c>
      <c r="B172" t="s">
        <v>51</v>
      </c>
      <c r="D172" t="s">
        <v>241</v>
      </c>
      <c r="E172" s="19">
        <v>10021</v>
      </c>
      <c r="F172" s="60">
        <v>294837.43</v>
      </c>
    </row>
    <row r="173" spans="1:6" hidden="1" x14ac:dyDescent="0.25">
      <c r="A173">
        <v>2023</v>
      </c>
      <c r="B173" t="s">
        <v>51</v>
      </c>
      <c r="D173" t="s">
        <v>33</v>
      </c>
      <c r="E173" s="19"/>
      <c r="F173" s="60">
        <v>0</v>
      </c>
    </row>
    <row r="174" spans="1:6" hidden="1" x14ac:dyDescent="0.25">
      <c r="A174">
        <v>2023</v>
      </c>
      <c r="B174" t="s">
        <v>51</v>
      </c>
      <c r="D174" t="s">
        <v>8</v>
      </c>
      <c r="E174" s="19">
        <v>28.92</v>
      </c>
      <c r="F174" s="60">
        <v>991.9</v>
      </c>
    </row>
    <row r="175" spans="1:6" hidden="1" x14ac:dyDescent="0.25">
      <c r="A175">
        <v>2023</v>
      </c>
      <c r="B175" t="s">
        <v>51</v>
      </c>
      <c r="D175" t="s">
        <v>10</v>
      </c>
      <c r="E175" s="19">
        <v>0</v>
      </c>
      <c r="F175" s="60">
        <v>0</v>
      </c>
    </row>
    <row r="176" spans="1:6" hidden="1" x14ac:dyDescent="0.25">
      <c r="A176">
        <v>2024</v>
      </c>
      <c r="B176" t="s">
        <v>44</v>
      </c>
      <c r="D176" t="s">
        <v>28</v>
      </c>
      <c r="E176" s="19">
        <v>124665.88</v>
      </c>
      <c r="F176" s="60">
        <v>3887082.06</v>
      </c>
    </row>
    <row r="177" spans="1:6" hidden="1" x14ac:dyDescent="0.25">
      <c r="A177">
        <v>2024</v>
      </c>
      <c r="B177" t="s">
        <v>44</v>
      </c>
      <c r="D177" t="s">
        <v>29</v>
      </c>
      <c r="E177" s="19">
        <v>200272.83</v>
      </c>
      <c r="F177" s="60">
        <v>6243793.6399999997</v>
      </c>
    </row>
    <row r="178" spans="1:6" hidden="1" x14ac:dyDescent="0.25">
      <c r="A178">
        <v>2024</v>
      </c>
      <c r="B178" t="s">
        <v>44</v>
      </c>
      <c r="D178" t="s">
        <v>6</v>
      </c>
      <c r="E178" s="19">
        <v>0</v>
      </c>
      <c r="F178" s="60">
        <v>0</v>
      </c>
    </row>
    <row r="179" spans="1:6" hidden="1" x14ac:dyDescent="0.25">
      <c r="A179">
        <v>2024</v>
      </c>
      <c r="B179" t="s">
        <v>44</v>
      </c>
      <c r="D179" t="s">
        <v>22</v>
      </c>
      <c r="E179" s="19">
        <v>583673</v>
      </c>
      <c r="F179" s="60">
        <v>16136510.82</v>
      </c>
    </row>
    <row r="180" spans="1:6" hidden="1" x14ac:dyDescent="0.25">
      <c r="A180">
        <v>2024</v>
      </c>
      <c r="B180" t="s">
        <v>44</v>
      </c>
      <c r="D180" t="s">
        <v>253</v>
      </c>
      <c r="E180" s="19">
        <v>537546</v>
      </c>
      <c r="F180" s="60">
        <v>14441462.949999999</v>
      </c>
    </row>
    <row r="181" spans="1:6" hidden="1" x14ac:dyDescent="0.25">
      <c r="A181">
        <v>2024</v>
      </c>
      <c r="B181" t="s">
        <v>44</v>
      </c>
      <c r="D181" t="s">
        <v>26</v>
      </c>
      <c r="E181" s="19">
        <v>0</v>
      </c>
      <c r="F181" s="60">
        <v>0</v>
      </c>
    </row>
    <row r="182" spans="1:6" hidden="1" x14ac:dyDescent="0.25">
      <c r="A182">
        <v>2024</v>
      </c>
      <c r="B182" t="s">
        <v>44</v>
      </c>
      <c r="D182" t="s">
        <v>254</v>
      </c>
      <c r="E182" s="19">
        <v>1000</v>
      </c>
      <c r="F182" s="60">
        <v>46853.36</v>
      </c>
    </row>
    <row r="183" spans="1:6" hidden="1" x14ac:dyDescent="0.25">
      <c r="A183">
        <v>2024</v>
      </c>
      <c r="B183" t="s">
        <v>44</v>
      </c>
      <c r="D183" t="s">
        <v>255</v>
      </c>
      <c r="E183" s="19">
        <v>100</v>
      </c>
      <c r="F183" s="60">
        <v>3297.52</v>
      </c>
    </row>
    <row r="184" spans="1:6" hidden="1" x14ac:dyDescent="0.25">
      <c r="A184">
        <v>2024</v>
      </c>
      <c r="B184" t="s">
        <v>44</v>
      </c>
      <c r="D184" t="s">
        <v>256</v>
      </c>
      <c r="E184" s="19">
        <v>78.489999999999995</v>
      </c>
      <c r="F184" s="60">
        <v>3090.26</v>
      </c>
    </row>
    <row r="185" spans="1:6" hidden="1" x14ac:dyDescent="0.25">
      <c r="A185">
        <v>2024</v>
      </c>
      <c r="B185" t="s">
        <v>44</v>
      </c>
      <c r="D185" t="s">
        <v>15</v>
      </c>
      <c r="E185" s="19"/>
      <c r="F185" s="60">
        <v>-705390.13</v>
      </c>
    </row>
    <row r="186" spans="1:6" hidden="1" x14ac:dyDescent="0.25">
      <c r="A186">
        <v>2024</v>
      </c>
      <c r="B186" t="s">
        <v>51</v>
      </c>
      <c r="D186" t="s">
        <v>251</v>
      </c>
      <c r="E186" s="19">
        <v>5988</v>
      </c>
      <c r="F186" s="60">
        <v>177464.95999999999</v>
      </c>
    </row>
    <row r="187" spans="1:6" hidden="1" x14ac:dyDescent="0.25">
      <c r="A187">
        <v>2024</v>
      </c>
      <c r="B187" t="s">
        <v>51</v>
      </c>
      <c r="D187" t="s">
        <v>241</v>
      </c>
      <c r="E187" s="19">
        <v>6002</v>
      </c>
      <c r="F187" s="60">
        <v>170094.15</v>
      </c>
    </row>
    <row r="188" spans="1:6" hidden="1" x14ac:dyDescent="0.25">
      <c r="A188">
        <v>2024</v>
      </c>
      <c r="B188" t="s">
        <v>51</v>
      </c>
      <c r="D188" t="s">
        <v>33</v>
      </c>
      <c r="E188" s="19"/>
      <c r="F188" s="60"/>
    </row>
    <row r="189" spans="1:6" hidden="1" x14ac:dyDescent="0.25">
      <c r="A189">
        <v>2024</v>
      </c>
      <c r="B189" t="s">
        <v>51</v>
      </c>
      <c r="D189" t="s">
        <v>8</v>
      </c>
      <c r="E189" s="19">
        <v>111.67</v>
      </c>
      <c r="F189" s="60">
        <v>3815.13</v>
      </c>
    </row>
    <row r="190" spans="1:6" hidden="1" x14ac:dyDescent="0.25">
      <c r="A190">
        <v>2024</v>
      </c>
      <c r="B190" t="s">
        <v>51</v>
      </c>
      <c r="D190" t="s">
        <v>10</v>
      </c>
      <c r="E190" s="19">
        <v>51.46</v>
      </c>
      <c r="F190" s="60">
        <v>2150.08</v>
      </c>
    </row>
    <row r="191" spans="1:6" hidden="1" x14ac:dyDescent="0.25">
      <c r="A191">
        <v>2024</v>
      </c>
      <c r="B191" t="s">
        <v>44</v>
      </c>
      <c r="D191" t="s">
        <v>52</v>
      </c>
      <c r="E191" s="19">
        <v>32200</v>
      </c>
      <c r="F191" s="60"/>
    </row>
    <row r="192" spans="1:6" hidden="1" x14ac:dyDescent="0.25">
      <c r="A192">
        <v>2024</v>
      </c>
      <c r="B192" t="s">
        <v>51</v>
      </c>
      <c r="D192" t="s">
        <v>52</v>
      </c>
      <c r="E192" s="19">
        <v>3231</v>
      </c>
      <c r="F192" s="60"/>
    </row>
    <row r="193" spans="1:6" hidden="1" x14ac:dyDescent="0.25">
      <c r="A193">
        <v>2024</v>
      </c>
      <c r="B193" t="s">
        <v>44</v>
      </c>
      <c r="D193" t="s">
        <v>53</v>
      </c>
      <c r="E193" s="19">
        <v>-31337</v>
      </c>
      <c r="F193" s="60"/>
    </row>
    <row r="194" spans="1:6" hidden="1" x14ac:dyDescent="0.25">
      <c r="A194">
        <v>2024</v>
      </c>
      <c r="B194" t="s">
        <v>51</v>
      </c>
      <c r="D194" t="s">
        <v>53</v>
      </c>
      <c r="E194" s="19">
        <v>-2203</v>
      </c>
      <c r="F194" s="60"/>
    </row>
    <row r="195" spans="1:6" hidden="1" x14ac:dyDescent="0.25">
      <c r="A195">
        <v>2024</v>
      </c>
      <c r="B195" t="s">
        <v>44</v>
      </c>
      <c r="D195" t="s">
        <v>14</v>
      </c>
      <c r="E195" s="19">
        <v>-130525.22</v>
      </c>
      <c r="F195" s="60">
        <v>-3581359.25</v>
      </c>
    </row>
    <row r="196" spans="1:6" x14ac:dyDescent="0.25">
      <c r="A196">
        <v>2025</v>
      </c>
      <c r="B196" t="s">
        <v>44</v>
      </c>
      <c r="D196" t="s">
        <v>28</v>
      </c>
      <c r="E196" s="19">
        <v>108130</v>
      </c>
      <c r="F196" s="60">
        <v>3657267</v>
      </c>
    </row>
    <row r="197" spans="1:6" x14ac:dyDescent="0.25">
      <c r="A197">
        <v>2025</v>
      </c>
      <c r="B197" t="s">
        <v>44</v>
      </c>
      <c r="D197" t="s">
        <v>29</v>
      </c>
      <c r="E197" s="19">
        <v>157784</v>
      </c>
      <c r="F197" s="60">
        <v>4728610.8</v>
      </c>
    </row>
    <row r="198" spans="1:6" x14ac:dyDescent="0.25">
      <c r="A198">
        <v>2025</v>
      </c>
      <c r="B198" t="s">
        <v>44</v>
      </c>
      <c r="D198" t="s">
        <v>6</v>
      </c>
      <c r="E198" s="19">
        <v>0</v>
      </c>
      <c r="F198" s="60">
        <v>0</v>
      </c>
    </row>
    <row r="199" spans="1:6" x14ac:dyDescent="0.25">
      <c r="A199">
        <v>2025</v>
      </c>
      <c r="B199" t="s">
        <v>44</v>
      </c>
      <c r="D199" t="s">
        <v>22</v>
      </c>
      <c r="E199" s="19">
        <v>531891</v>
      </c>
      <c r="F199" s="60">
        <v>13105491.310000001</v>
      </c>
    </row>
    <row r="200" spans="1:6" x14ac:dyDescent="0.25">
      <c r="A200">
        <v>2025</v>
      </c>
      <c r="B200" t="s">
        <v>44</v>
      </c>
      <c r="D200" t="s">
        <v>253</v>
      </c>
      <c r="E200" s="19">
        <v>530196</v>
      </c>
      <c r="F200" s="60">
        <v>13391834.810000001</v>
      </c>
    </row>
    <row r="201" spans="1:6" x14ac:dyDescent="0.25">
      <c r="A201">
        <v>2025</v>
      </c>
      <c r="B201" t="s">
        <v>44</v>
      </c>
      <c r="D201" t="s">
        <v>260</v>
      </c>
      <c r="E201" s="19">
        <v>96043</v>
      </c>
      <c r="F201" s="60">
        <v>2470868.06</v>
      </c>
    </row>
    <row r="202" spans="1:6" x14ac:dyDescent="0.25">
      <c r="A202">
        <v>2025</v>
      </c>
      <c r="B202" t="s">
        <v>44</v>
      </c>
      <c r="E202" s="19">
        <v>0</v>
      </c>
      <c r="F202" s="60">
        <v>0</v>
      </c>
    </row>
    <row r="203" spans="1:6" x14ac:dyDescent="0.25">
      <c r="A203">
        <v>2025</v>
      </c>
      <c r="B203" t="s">
        <v>44</v>
      </c>
      <c r="D203" t="s">
        <v>255</v>
      </c>
      <c r="E203" s="19">
        <v>110</v>
      </c>
      <c r="F203" s="60">
        <v>3445.79</v>
      </c>
    </row>
    <row r="204" spans="1:6" x14ac:dyDescent="0.25">
      <c r="A204">
        <v>2025</v>
      </c>
      <c r="B204" t="s">
        <v>44</v>
      </c>
      <c r="D204" t="s">
        <v>256</v>
      </c>
      <c r="E204" s="19">
        <v>277.33999999999997</v>
      </c>
      <c r="F204" s="60">
        <v>10904.3</v>
      </c>
    </row>
    <row r="205" spans="1:6" x14ac:dyDescent="0.25">
      <c r="A205">
        <v>2025</v>
      </c>
      <c r="B205" t="s">
        <v>44</v>
      </c>
      <c r="D205" t="s">
        <v>15</v>
      </c>
      <c r="E205" s="19"/>
      <c r="F205" s="60">
        <v>523343.66</v>
      </c>
    </row>
    <row r="206" spans="1:6" x14ac:dyDescent="0.25">
      <c r="A206">
        <v>2025</v>
      </c>
      <c r="B206" t="s">
        <v>44</v>
      </c>
      <c r="D206" t="s">
        <v>52</v>
      </c>
      <c r="E206" s="19">
        <v>31337</v>
      </c>
      <c r="F206" s="60"/>
    </row>
    <row r="207" spans="1:6" x14ac:dyDescent="0.25">
      <c r="A207">
        <v>2025</v>
      </c>
      <c r="B207" t="s">
        <v>44</v>
      </c>
      <c r="D207" t="s">
        <v>53</v>
      </c>
      <c r="E207" s="19">
        <v>-39326.9</v>
      </c>
      <c r="F207" s="60"/>
    </row>
    <row r="208" spans="1:6" x14ac:dyDescent="0.25">
      <c r="A208">
        <v>2025</v>
      </c>
      <c r="B208" t="s">
        <v>44</v>
      </c>
      <c r="D208" t="s">
        <v>14</v>
      </c>
      <c r="E208" s="19">
        <v>-113698.4</v>
      </c>
      <c r="F208" s="60">
        <v>2873024.31</v>
      </c>
    </row>
    <row r="209" spans="1:6" hidden="1" x14ac:dyDescent="0.25">
      <c r="A209">
        <v>2025</v>
      </c>
      <c r="B209" t="s">
        <v>51</v>
      </c>
      <c r="D209" t="s">
        <v>251</v>
      </c>
      <c r="E209" s="19">
        <v>3047</v>
      </c>
      <c r="F209" s="60">
        <v>78003.199999999997</v>
      </c>
    </row>
    <row r="210" spans="1:6" hidden="1" x14ac:dyDescent="0.25">
      <c r="A210">
        <v>2025</v>
      </c>
      <c r="B210" t="s">
        <v>51</v>
      </c>
      <c r="D210" t="s">
        <v>241</v>
      </c>
      <c r="E210" s="19">
        <v>11991</v>
      </c>
      <c r="F210" s="60">
        <v>313128.25</v>
      </c>
    </row>
    <row r="211" spans="1:6" hidden="1" x14ac:dyDescent="0.25">
      <c r="A211">
        <v>2025</v>
      </c>
      <c r="B211" t="s">
        <v>51</v>
      </c>
      <c r="D211" t="s">
        <v>259</v>
      </c>
      <c r="E211" s="19">
        <v>1047.5</v>
      </c>
      <c r="F211" s="60">
        <v>26268.799999999999</v>
      </c>
    </row>
    <row r="212" spans="1:6" hidden="1" x14ac:dyDescent="0.25">
      <c r="A212">
        <v>2025</v>
      </c>
      <c r="B212" t="s">
        <v>51</v>
      </c>
      <c r="D212" t="s">
        <v>8</v>
      </c>
      <c r="E212" s="19">
        <v>30.33</v>
      </c>
      <c r="F212" s="60">
        <v>987.02</v>
      </c>
    </row>
    <row r="213" spans="1:6" hidden="1" x14ac:dyDescent="0.25">
      <c r="A213">
        <v>2025</v>
      </c>
      <c r="B213" t="s">
        <v>51</v>
      </c>
      <c r="D213" t="s">
        <v>10</v>
      </c>
      <c r="E213" s="19">
        <v>5.01</v>
      </c>
      <c r="F213" s="60">
        <v>188.19</v>
      </c>
    </row>
    <row r="214" spans="1:6" hidden="1" x14ac:dyDescent="0.25">
      <c r="A214">
        <v>2025</v>
      </c>
      <c r="B214" t="s">
        <v>51</v>
      </c>
      <c r="D214" t="s">
        <v>52</v>
      </c>
      <c r="E214" s="19">
        <v>2203</v>
      </c>
      <c r="F214" s="60"/>
    </row>
    <row r="215" spans="1:6" hidden="1" x14ac:dyDescent="0.25">
      <c r="A215">
        <v>2025</v>
      </c>
      <c r="B215" t="s">
        <v>51</v>
      </c>
      <c r="D215" t="s">
        <v>53</v>
      </c>
      <c r="E215" s="19">
        <v>-3009.1</v>
      </c>
      <c r="F215" s="6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7D92-9B84-466C-883C-7EB163B3A17D}">
  <sheetPr>
    <pageSetUpPr fitToPage="1"/>
  </sheetPr>
  <dimension ref="A1:O17"/>
  <sheetViews>
    <sheetView workbookViewId="0">
      <selection activeCell="C39" sqref="C39"/>
    </sheetView>
  </sheetViews>
  <sheetFormatPr defaultRowHeight="15" x14ac:dyDescent="0.25"/>
  <cols>
    <col min="1" max="1" width="32.140625" bestFit="1" customWidth="1"/>
    <col min="2" max="2" width="11.140625" bestFit="1" customWidth="1"/>
    <col min="3" max="3" width="16.42578125" bestFit="1" customWidth="1"/>
    <col min="4" max="4" width="11.28515625" bestFit="1" customWidth="1"/>
    <col min="6" max="6" width="26.140625" bestFit="1" customWidth="1"/>
    <col min="8" max="8" width="9.7109375" bestFit="1" customWidth="1"/>
    <col min="9" max="9" width="11.85546875" bestFit="1" customWidth="1"/>
    <col min="11" max="11" width="6.85546875" bestFit="1" customWidth="1"/>
    <col min="12" max="12" width="18.42578125" bestFit="1" customWidth="1"/>
    <col min="13" max="13" width="19.42578125" bestFit="1" customWidth="1"/>
    <col min="14" max="14" width="11.5703125" bestFit="1" customWidth="1"/>
    <col min="15" max="15" width="14.85546875" bestFit="1" customWidth="1"/>
  </cols>
  <sheetData>
    <row r="1" spans="1:15" x14ac:dyDescent="0.25">
      <c r="A1" t="s">
        <v>0</v>
      </c>
      <c r="F1" t="s">
        <v>1</v>
      </c>
    </row>
    <row r="2" spans="1:15" ht="18.75" x14ac:dyDescent="0.3">
      <c r="A2" s="1" t="s">
        <v>257</v>
      </c>
      <c r="B2" s="1" t="s">
        <v>3</v>
      </c>
      <c r="C2" s="9" t="s">
        <v>248</v>
      </c>
      <c r="D2" s="26" t="s">
        <v>239</v>
      </c>
      <c r="F2" s="1" t="s">
        <v>258</v>
      </c>
      <c r="G2" s="1" t="s">
        <v>3</v>
      </c>
      <c r="H2" s="9" t="s">
        <v>248</v>
      </c>
      <c r="I2" s="10" t="s">
        <v>250</v>
      </c>
      <c r="M2" t="s">
        <v>43</v>
      </c>
      <c r="O2" s="24"/>
    </row>
    <row r="3" spans="1:15" ht="15.75" thickBot="1" x14ac:dyDescent="0.3">
      <c r="A3" s="63" t="s">
        <v>28</v>
      </c>
      <c r="B3" s="79">
        <v>108130.48</v>
      </c>
      <c r="C3" s="65">
        <v>3657267</v>
      </c>
      <c r="D3" s="66">
        <f>C3/B3</f>
        <v>33.822720476224653</v>
      </c>
      <c r="F3" s="63" t="s">
        <v>251</v>
      </c>
      <c r="G3" s="65">
        <v>3047</v>
      </c>
      <c r="H3" s="80">
        <v>78003.199999999997</v>
      </c>
      <c r="I3" s="81">
        <f>H3/G3</f>
        <v>25.599999999999998</v>
      </c>
      <c r="L3" s="40" t="s">
        <v>261</v>
      </c>
      <c r="M3" s="29" t="s">
        <v>34</v>
      </c>
      <c r="N3" s="29" t="s">
        <v>35</v>
      </c>
      <c r="O3" s="36" t="s">
        <v>37</v>
      </c>
    </row>
    <row r="4" spans="1:15" ht="18.75" x14ac:dyDescent="0.3">
      <c r="A4" s="63" t="s">
        <v>29</v>
      </c>
      <c r="B4" s="79">
        <v>157783.6</v>
      </c>
      <c r="C4" s="65">
        <v>4728610.8</v>
      </c>
      <c r="D4" s="66">
        <f t="shared" ref="D4" si="0">C4/B4</f>
        <v>29.968962553776183</v>
      </c>
      <c r="F4" s="63" t="s">
        <v>241</v>
      </c>
      <c r="G4" s="65">
        <v>11991</v>
      </c>
      <c r="H4" s="80">
        <v>313128.25</v>
      </c>
      <c r="I4" s="81">
        <f>H4/G4</f>
        <v>26.113606037861729</v>
      </c>
      <c r="M4" s="17"/>
      <c r="O4" s="37"/>
    </row>
    <row r="5" spans="1:15" x14ac:dyDescent="0.25">
      <c r="A5" s="63" t="s">
        <v>6</v>
      </c>
      <c r="B5" s="79">
        <v>0</v>
      </c>
      <c r="C5" s="65">
        <v>0</v>
      </c>
      <c r="D5" s="66">
        <v>0</v>
      </c>
      <c r="F5" s="63" t="s">
        <v>259</v>
      </c>
      <c r="G5" s="65">
        <v>1047.5</v>
      </c>
      <c r="H5" s="80">
        <v>26268.799999999999</v>
      </c>
      <c r="I5" s="81">
        <f t="shared" ref="I5:I7" si="1">H5/G5</f>
        <v>25.077613365155131</v>
      </c>
      <c r="K5" s="82" t="s">
        <v>38</v>
      </c>
      <c r="L5" s="67">
        <f>B14</f>
        <v>1310733.0200000003</v>
      </c>
      <c r="M5" s="67">
        <v>31337</v>
      </c>
      <c r="N5" s="67">
        <v>39326.9</v>
      </c>
      <c r="O5" s="38">
        <f>L5+M5-N5</f>
        <v>1302743.1200000003</v>
      </c>
    </row>
    <row r="6" spans="1:15" x14ac:dyDescent="0.25">
      <c r="A6" s="63" t="s">
        <v>22</v>
      </c>
      <c r="B6" s="64">
        <v>531891</v>
      </c>
      <c r="C6" s="64">
        <v>13105491.310000001</v>
      </c>
      <c r="D6" s="66">
        <f t="shared" ref="D6:D8" si="2">C6/B6</f>
        <v>24.639430466016535</v>
      </c>
      <c r="F6" s="63" t="s">
        <v>8</v>
      </c>
      <c r="G6" s="65">
        <v>30.33</v>
      </c>
      <c r="H6" s="80">
        <v>987.02</v>
      </c>
      <c r="I6" s="81">
        <f t="shared" si="1"/>
        <v>32.542696999670298</v>
      </c>
      <c r="K6" s="83" t="s">
        <v>39</v>
      </c>
      <c r="L6" s="68">
        <f>G9</f>
        <v>16120.84</v>
      </c>
      <c r="M6" s="68">
        <v>2203</v>
      </c>
      <c r="N6" s="68">
        <v>3009.1</v>
      </c>
      <c r="O6" s="38">
        <f>L6+M6-N6</f>
        <v>15314.74</v>
      </c>
    </row>
    <row r="7" spans="1:15" x14ac:dyDescent="0.25">
      <c r="A7" s="63" t="s">
        <v>253</v>
      </c>
      <c r="B7" s="69">
        <v>530196</v>
      </c>
      <c r="C7" s="65">
        <v>13391834.810000001</v>
      </c>
      <c r="D7" s="66">
        <f t="shared" si="2"/>
        <v>25.258272054108293</v>
      </c>
      <c r="F7" s="63" t="s">
        <v>10</v>
      </c>
      <c r="G7" s="65">
        <v>5.01</v>
      </c>
      <c r="H7" s="80">
        <v>188.19</v>
      </c>
      <c r="I7" s="81">
        <f t="shared" si="1"/>
        <v>37.562874251497007</v>
      </c>
      <c r="L7" s="19"/>
      <c r="O7" s="24"/>
    </row>
    <row r="8" spans="1:15" x14ac:dyDescent="0.25">
      <c r="A8" s="63" t="s">
        <v>260</v>
      </c>
      <c r="B8" s="64">
        <v>96043</v>
      </c>
      <c r="C8" s="65">
        <v>2470868.06</v>
      </c>
      <c r="D8" s="66">
        <f t="shared" si="2"/>
        <v>25.726685547098697</v>
      </c>
      <c r="F8" s="2"/>
      <c r="G8" s="2"/>
      <c r="H8" s="16"/>
      <c r="I8" s="10"/>
    </row>
    <row r="9" spans="1:15" x14ac:dyDescent="0.25">
      <c r="A9" s="84"/>
      <c r="B9" s="85"/>
      <c r="C9" s="86"/>
      <c r="D9" s="66"/>
      <c r="F9" s="2"/>
      <c r="G9" s="70">
        <f>SUM(G3:G8)</f>
        <v>16120.84</v>
      </c>
      <c r="H9" s="75">
        <f>SUM(H3:H8)</f>
        <v>418575.46</v>
      </c>
      <c r="I9" s="87"/>
    </row>
    <row r="10" spans="1:15" x14ac:dyDescent="0.25">
      <c r="A10" s="88" t="s">
        <v>255</v>
      </c>
      <c r="B10" s="89">
        <v>110</v>
      </c>
      <c r="C10" s="90">
        <v>3445.79</v>
      </c>
      <c r="D10" s="66">
        <f t="shared" ref="D10:D12" si="3">C10/B10</f>
        <v>31.325363636363637</v>
      </c>
      <c r="F10" t="s">
        <v>24</v>
      </c>
      <c r="G10" s="72">
        <f>(G9*755)/1000</f>
        <v>12171.234199999999</v>
      </c>
    </row>
    <row r="11" spans="1:15" x14ac:dyDescent="0.25">
      <c r="A11" s="63" t="s">
        <v>256</v>
      </c>
      <c r="B11" s="64">
        <v>277.33999999999997</v>
      </c>
      <c r="C11" s="65">
        <v>10904.3</v>
      </c>
      <c r="D11" s="66">
        <f t="shared" si="3"/>
        <v>39.317444292204513</v>
      </c>
      <c r="G11" s="72"/>
    </row>
    <row r="12" spans="1:15" x14ac:dyDescent="0.25">
      <c r="A12" s="63" t="s">
        <v>14</v>
      </c>
      <c r="B12" s="64">
        <v>-113698.4</v>
      </c>
      <c r="C12" s="65">
        <v>-2873024.31</v>
      </c>
      <c r="D12" s="66">
        <f t="shared" si="3"/>
        <v>25.268819174236402</v>
      </c>
      <c r="G12" s="21"/>
    </row>
    <row r="13" spans="1:15" x14ac:dyDescent="0.25">
      <c r="A13" s="63" t="s">
        <v>15</v>
      </c>
      <c r="B13" s="64"/>
      <c r="C13" s="65">
        <v>-523343.66</v>
      </c>
      <c r="D13" s="66"/>
      <c r="H13" s="6"/>
    </row>
    <row r="14" spans="1:15" x14ac:dyDescent="0.25">
      <c r="A14" s="2"/>
      <c r="B14" s="74">
        <f>SUM(B3:B13)</f>
        <v>1310733.0200000003</v>
      </c>
      <c r="C14" s="75">
        <f>SUM(C3:C13)</f>
        <v>33972054.100000001</v>
      </c>
      <c r="D14" s="76"/>
      <c r="H14" s="77"/>
    </row>
    <row r="16" spans="1:15" x14ac:dyDescent="0.25">
      <c r="A16" t="s">
        <v>16</v>
      </c>
      <c r="B16" s="78">
        <f>(B14*0.845)/1000</f>
        <v>1107.5694019000002</v>
      </c>
      <c r="C16" t="s">
        <v>17</v>
      </c>
    </row>
    <row r="17" spans="1:3" x14ac:dyDescent="0.25">
      <c r="A17" t="s">
        <v>18</v>
      </c>
      <c r="B17" s="8">
        <v>33972</v>
      </c>
      <c r="C17" t="s">
        <v>19</v>
      </c>
    </row>
  </sheetData>
  <pageMargins left="0.7" right="0.7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4718-86BB-43B4-8896-6A2DF906B969}">
  <dimension ref="A1:O17"/>
  <sheetViews>
    <sheetView workbookViewId="0">
      <selection activeCell="J39" sqref="J39"/>
    </sheetView>
  </sheetViews>
  <sheetFormatPr defaultRowHeight="15" x14ac:dyDescent="0.25"/>
  <cols>
    <col min="1" max="1" width="32.140625" bestFit="1" customWidth="1"/>
    <col min="2" max="2" width="11.140625" bestFit="1" customWidth="1"/>
    <col min="3" max="3" width="16.42578125" bestFit="1" customWidth="1"/>
    <col min="4" max="4" width="11.28515625" bestFit="1" customWidth="1"/>
    <col min="6" max="6" width="26.140625" bestFit="1" customWidth="1"/>
    <col min="8" max="8" width="9.7109375" bestFit="1" customWidth="1"/>
    <col min="9" max="9" width="11.85546875" bestFit="1" customWidth="1"/>
    <col min="11" max="11" width="6.85546875" bestFit="1" customWidth="1"/>
    <col min="12" max="12" width="18.42578125" bestFit="1" customWidth="1"/>
    <col min="13" max="13" width="19.42578125" bestFit="1" customWidth="1"/>
    <col min="14" max="14" width="11.5703125" bestFit="1" customWidth="1"/>
    <col min="15" max="15" width="14.85546875" bestFit="1" customWidth="1"/>
  </cols>
  <sheetData>
    <row r="1" spans="1:15" x14ac:dyDescent="0.25">
      <c r="A1" t="s">
        <v>0</v>
      </c>
      <c r="F1" t="s">
        <v>1</v>
      </c>
    </row>
    <row r="2" spans="1:15" ht="18.75" x14ac:dyDescent="0.3">
      <c r="A2" s="1" t="s">
        <v>247</v>
      </c>
      <c r="B2" s="1" t="s">
        <v>3</v>
      </c>
      <c r="C2" s="9" t="s">
        <v>248</v>
      </c>
      <c r="D2" s="26" t="s">
        <v>239</v>
      </c>
      <c r="F2" s="1" t="s">
        <v>249</v>
      </c>
      <c r="G2" s="1" t="s">
        <v>3</v>
      </c>
      <c r="H2" s="9" t="s">
        <v>248</v>
      </c>
      <c r="I2" s="10" t="s">
        <v>250</v>
      </c>
      <c r="M2" t="s">
        <v>43</v>
      </c>
      <c r="O2" s="24"/>
    </row>
    <row r="3" spans="1:15" ht="15.75" thickBot="1" x14ac:dyDescent="0.3">
      <c r="A3" s="63" t="s">
        <v>28</v>
      </c>
      <c r="B3" s="79">
        <v>124665.88</v>
      </c>
      <c r="C3" s="65">
        <v>3887082.06</v>
      </c>
      <c r="D3" s="66">
        <f>C3/B3</f>
        <v>31.179999371119024</v>
      </c>
      <c r="F3" s="63" t="s">
        <v>251</v>
      </c>
      <c r="G3" s="65">
        <v>5988</v>
      </c>
      <c r="H3" s="80">
        <v>177464.95999999999</v>
      </c>
      <c r="I3" s="81">
        <f>H3/G3</f>
        <v>29.636766867067468</v>
      </c>
      <c r="L3" s="40" t="s">
        <v>252</v>
      </c>
      <c r="M3" s="29" t="s">
        <v>34</v>
      </c>
      <c r="N3" s="29" t="s">
        <v>35</v>
      </c>
      <c r="O3" s="36" t="s">
        <v>37</v>
      </c>
    </row>
    <row r="4" spans="1:15" ht="18.75" x14ac:dyDescent="0.3">
      <c r="A4" s="63" t="s">
        <v>29</v>
      </c>
      <c r="B4" s="79">
        <v>200272.83</v>
      </c>
      <c r="C4" s="65">
        <v>6243793.6399999997</v>
      </c>
      <c r="D4" s="66">
        <f t="shared" ref="D4:D12" si="0">C4/B4</f>
        <v>31.176438860927867</v>
      </c>
      <c r="F4" s="63" t="s">
        <v>241</v>
      </c>
      <c r="G4" s="65">
        <v>6002</v>
      </c>
      <c r="H4" s="80">
        <v>170094.15</v>
      </c>
      <c r="I4" s="81">
        <f>H4/G4</f>
        <v>28.339578473842053</v>
      </c>
      <c r="M4" s="17"/>
      <c r="O4" s="37"/>
    </row>
    <row r="5" spans="1:15" x14ac:dyDescent="0.25">
      <c r="A5" s="63" t="s">
        <v>6</v>
      </c>
      <c r="B5" s="64">
        <v>0</v>
      </c>
      <c r="C5" s="65">
        <v>0</v>
      </c>
      <c r="D5" s="66">
        <v>0</v>
      </c>
      <c r="F5" s="63" t="s">
        <v>33</v>
      </c>
      <c r="G5" s="65"/>
      <c r="H5" s="80"/>
      <c r="I5" s="81"/>
      <c r="K5" s="82" t="s">
        <v>38</v>
      </c>
      <c r="L5" s="67">
        <f>B14</f>
        <v>1316810.98</v>
      </c>
      <c r="M5" s="67">
        <v>32200</v>
      </c>
      <c r="N5" s="67">
        <v>31337</v>
      </c>
      <c r="O5" s="38">
        <f>L5+M5-N5</f>
        <v>1317673.98</v>
      </c>
    </row>
    <row r="6" spans="1:15" x14ac:dyDescent="0.25">
      <c r="A6" s="63" t="s">
        <v>22</v>
      </c>
      <c r="B6" s="64">
        <v>583673</v>
      </c>
      <c r="C6" s="64">
        <v>16136510.82</v>
      </c>
      <c r="D6" s="66">
        <f t="shared" si="0"/>
        <v>27.646491819906011</v>
      </c>
      <c r="F6" s="63" t="s">
        <v>8</v>
      </c>
      <c r="G6" s="65">
        <v>111.67</v>
      </c>
      <c r="H6" s="80">
        <v>3815.13</v>
      </c>
      <c r="I6" s="81">
        <f t="shared" ref="I6:I7" si="1">H6/G6</f>
        <v>34.164323453031251</v>
      </c>
      <c r="K6" s="83" t="s">
        <v>39</v>
      </c>
      <c r="L6" s="68">
        <f>G9</f>
        <v>12153.13</v>
      </c>
      <c r="M6" s="68">
        <v>3231</v>
      </c>
      <c r="N6" s="68">
        <v>2203</v>
      </c>
      <c r="O6" s="38">
        <f>L6+M6-N6</f>
        <v>13181.13</v>
      </c>
    </row>
    <row r="7" spans="1:15" x14ac:dyDescent="0.25">
      <c r="A7" s="63" t="s">
        <v>253</v>
      </c>
      <c r="B7" s="69">
        <v>537546</v>
      </c>
      <c r="C7" s="65">
        <v>14441462.949999999</v>
      </c>
      <c r="D7" s="66">
        <f t="shared" si="0"/>
        <v>26.865538856209515</v>
      </c>
      <c r="F7" s="63" t="s">
        <v>10</v>
      </c>
      <c r="G7" s="65">
        <v>51.46</v>
      </c>
      <c r="H7" s="80">
        <v>2150.08</v>
      </c>
      <c r="I7" s="81">
        <f t="shared" si="1"/>
        <v>41.781577924601628</v>
      </c>
      <c r="L7" s="19"/>
      <c r="O7" s="24"/>
    </row>
    <row r="8" spans="1:15" x14ac:dyDescent="0.25">
      <c r="A8" s="63" t="s">
        <v>26</v>
      </c>
      <c r="B8" s="64">
        <v>0</v>
      </c>
      <c r="C8" s="65">
        <v>0</v>
      </c>
      <c r="D8" s="66">
        <v>0</v>
      </c>
      <c r="F8" s="2"/>
      <c r="G8" s="2"/>
      <c r="H8" s="16"/>
      <c r="I8" s="10"/>
    </row>
    <row r="9" spans="1:15" x14ac:dyDescent="0.25">
      <c r="A9" s="84" t="s">
        <v>254</v>
      </c>
      <c r="B9" s="85">
        <v>1000</v>
      </c>
      <c r="C9" s="86">
        <v>46853.36</v>
      </c>
      <c r="D9" s="66">
        <f t="shared" si="0"/>
        <v>46.853360000000002</v>
      </c>
      <c r="F9" s="2"/>
      <c r="G9" s="70">
        <f>SUM(G3:G8)</f>
        <v>12153.13</v>
      </c>
      <c r="H9" s="75">
        <f>SUM(H3:H8)</f>
        <v>353524.32</v>
      </c>
      <c r="I9" s="87"/>
    </row>
    <row r="10" spans="1:15" x14ac:dyDescent="0.25">
      <c r="A10" s="88" t="s">
        <v>255</v>
      </c>
      <c r="B10" s="89">
        <v>100</v>
      </c>
      <c r="C10" s="90">
        <v>3297.52</v>
      </c>
      <c r="D10" s="66">
        <f t="shared" si="0"/>
        <v>32.975200000000001</v>
      </c>
      <c r="F10" t="s">
        <v>245</v>
      </c>
      <c r="G10" s="72">
        <f>(G9*755)/1000</f>
        <v>9175.6131499999992</v>
      </c>
    </row>
    <row r="11" spans="1:15" x14ac:dyDescent="0.25">
      <c r="A11" s="63" t="s">
        <v>256</v>
      </c>
      <c r="B11" s="64">
        <v>78.489999999999995</v>
      </c>
      <c r="C11" s="65">
        <v>3090.26</v>
      </c>
      <c r="D11" s="66">
        <f t="shared" si="0"/>
        <v>39.371384889794882</v>
      </c>
      <c r="G11" s="72"/>
    </row>
    <row r="12" spans="1:15" x14ac:dyDescent="0.25">
      <c r="A12" s="63" t="s">
        <v>14</v>
      </c>
      <c r="B12" s="64">
        <v>-130525.22</v>
      </c>
      <c r="C12" s="65">
        <v>-3581359.25</v>
      </c>
      <c r="D12" s="66">
        <f t="shared" si="0"/>
        <v>27.438063310676664</v>
      </c>
      <c r="G12" s="21"/>
    </row>
    <row r="13" spans="1:15" x14ac:dyDescent="0.25">
      <c r="A13" s="63" t="s">
        <v>15</v>
      </c>
      <c r="B13" s="64"/>
      <c r="C13" s="65">
        <v>-705390.13</v>
      </c>
      <c r="D13" s="66"/>
      <c r="H13" s="6"/>
    </row>
    <row r="14" spans="1:15" x14ac:dyDescent="0.25">
      <c r="A14" s="2"/>
      <c r="B14" s="74">
        <f>SUM(B3:B13)</f>
        <v>1316810.98</v>
      </c>
      <c r="C14" s="75">
        <f>SUM(C3:C13)</f>
        <v>36475341.229999997</v>
      </c>
      <c r="D14" s="76"/>
      <c r="H14" s="77"/>
    </row>
    <row r="16" spans="1:15" x14ac:dyDescent="0.25">
      <c r="A16" t="s">
        <v>16</v>
      </c>
      <c r="B16" s="78">
        <f>(B14*0.845)/1000</f>
        <v>1112.7052781</v>
      </c>
      <c r="C16" t="s">
        <v>17</v>
      </c>
    </row>
    <row r="17" spans="1:3" x14ac:dyDescent="0.25">
      <c r="A17" t="s">
        <v>18</v>
      </c>
      <c r="B17" s="8">
        <v>36475</v>
      </c>
      <c r="C17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E858-425A-4769-8162-C0300FE2121B}">
  <dimension ref="A2:O17"/>
  <sheetViews>
    <sheetView workbookViewId="0">
      <selection activeCell="F5" sqref="F5"/>
    </sheetView>
  </sheetViews>
  <sheetFormatPr defaultRowHeight="15" x14ac:dyDescent="0.25"/>
  <cols>
    <col min="1" max="1" width="31.28515625" customWidth="1"/>
    <col min="2" max="2" width="21.28515625" customWidth="1"/>
    <col min="3" max="3" width="16.85546875" customWidth="1"/>
    <col min="4" max="4" width="12.7109375" customWidth="1"/>
    <col min="6" max="6" width="25" customWidth="1"/>
    <col min="7" max="7" width="28.85546875" customWidth="1"/>
    <col min="8" max="8" width="35.140625" customWidth="1"/>
    <col min="12" max="12" width="21.7109375" customWidth="1"/>
    <col min="13" max="13" width="13.85546875" customWidth="1"/>
    <col min="14" max="14" width="18.85546875" customWidth="1"/>
    <col min="15" max="15" width="14.7109375" customWidth="1"/>
  </cols>
  <sheetData>
    <row r="2" spans="1:15" x14ac:dyDescent="0.25">
      <c r="A2" t="s">
        <v>0</v>
      </c>
      <c r="F2" t="s">
        <v>1</v>
      </c>
    </row>
    <row r="3" spans="1:15" ht="18.75" x14ac:dyDescent="0.3">
      <c r="A3" s="1" t="s">
        <v>238</v>
      </c>
      <c r="B3" s="1" t="s">
        <v>3</v>
      </c>
      <c r="C3" s="9" t="s">
        <v>4</v>
      </c>
      <c r="D3" s="26" t="s">
        <v>239</v>
      </c>
      <c r="F3" s="1" t="s">
        <v>240</v>
      </c>
      <c r="G3" s="1" t="s">
        <v>3</v>
      </c>
      <c r="H3" s="9" t="s">
        <v>4</v>
      </c>
      <c r="M3" t="s">
        <v>43</v>
      </c>
      <c r="O3" s="24"/>
    </row>
    <row r="4" spans="1:15" ht="15.75" thickBot="1" x14ac:dyDescent="0.3">
      <c r="A4" s="63" t="s">
        <v>28</v>
      </c>
      <c r="B4" s="64">
        <f>C4/D4</f>
        <v>160089.31650485436</v>
      </c>
      <c r="C4" s="65">
        <v>4946759.88</v>
      </c>
      <c r="D4" s="66">
        <v>30.9</v>
      </c>
      <c r="E4">
        <v>1</v>
      </c>
      <c r="F4" s="63" t="s">
        <v>31</v>
      </c>
      <c r="G4" s="65"/>
      <c r="H4" s="66"/>
      <c r="L4" s="40" t="s">
        <v>246</v>
      </c>
      <c r="M4" s="29" t="s">
        <v>34</v>
      </c>
      <c r="N4" s="29" t="s">
        <v>35</v>
      </c>
      <c r="O4" s="36" t="s">
        <v>37</v>
      </c>
    </row>
    <row r="5" spans="1:15" ht="18.75" x14ac:dyDescent="0.3">
      <c r="A5" s="63" t="s">
        <v>29</v>
      </c>
      <c r="B5" s="64">
        <v>234210.34</v>
      </c>
      <c r="C5" s="65">
        <v>7237233.7999999998</v>
      </c>
      <c r="D5" s="66">
        <f>C5/B5</f>
        <v>30.900573390568496</v>
      </c>
      <c r="E5">
        <v>2</v>
      </c>
      <c r="F5" s="63" t="s">
        <v>241</v>
      </c>
      <c r="G5" s="65">
        <v>10021</v>
      </c>
      <c r="H5" s="66">
        <v>294837.43</v>
      </c>
      <c r="M5" s="17"/>
      <c r="O5" s="37"/>
    </row>
    <row r="6" spans="1:15" x14ac:dyDescent="0.25">
      <c r="A6" s="63" t="s">
        <v>6</v>
      </c>
      <c r="B6" s="64">
        <v>31655</v>
      </c>
      <c r="C6" s="65">
        <v>779979.2</v>
      </c>
      <c r="D6" s="66">
        <f>C6/B6</f>
        <v>24.639999999999997</v>
      </c>
      <c r="E6">
        <v>3</v>
      </c>
      <c r="F6" s="63" t="s">
        <v>33</v>
      </c>
      <c r="G6" s="65"/>
      <c r="H6" s="66">
        <v>0</v>
      </c>
      <c r="K6" t="s">
        <v>38</v>
      </c>
      <c r="L6" s="67">
        <f>B14</f>
        <v>1550412.8365048545</v>
      </c>
      <c r="M6" s="14">
        <v>35630</v>
      </c>
      <c r="N6" s="14">
        <v>32200</v>
      </c>
      <c r="O6" s="38">
        <f>L6+M6-N6</f>
        <v>1553842.8365048545</v>
      </c>
    </row>
    <row r="7" spans="1:15" x14ac:dyDescent="0.25">
      <c r="A7" s="63" t="s">
        <v>22</v>
      </c>
      <c r="B7" s="64">
        <v>347643</v>
      </c>
      <c r="C7" s="65">
        <v>9431438.9800000004</v>
      </c>
      <c r="D7" s="66">
        <f>C7/B7</f>
        <v>27.129667446201996</v>
      </c>
      <c r="E7">
        <v>4</v>
      </c>
      <c r="F7" s="63" t="s">
        <v>8</v>
      </c>
      <c r="G7" s="65">
        <v>28.92</v>
      </c>
      <c r="H7" s="66">
        <v>991.9</v>
      </c>
      <c r="K7" t="s">
        <v>39</v>
      </c>
      <c r="L7" s="68">
        <f>G10</f>
        <v>10049.92</v>
      </c>
      <c r="M7" s="14">
        <v>5044</v>
      </c>
      <c r="N7" s="14">
        <v>3231</v>
      </c>
      <c r="O7" s="38">
        <f>L7+M7-N7</f>
        <v>11862.92</v>
      </c>
    </row>
    <row r="8" spans="1:15" x14ac:dyDescent="0.25">
      <c r="A8" s="63" t="s">
        <v>25</v>
      </c>
      <c r="B8" s="69">
        <v>918645</v>
      </c>
      <c r="C8" s="65">
        <v>25078614.120000001</v>
      </c>
      <c r="D8" s="66">
        <f>C8/B8</f>
        <v>27.299570693793576</v>
      </c>
      <c r="F8" s="63" t="s">
        <v>10</v>
      </c>
      <c r="G8" s="65">
        <v>0</v>
      </c>
      <c r="H8" s="66">
        <v>0</v>
      </c>
      <c r="L8" s="19"/>
      <c r="O8" s="24"/>
    </row>
    <row r="9" spans="1:15" x14ac:dyDescent="0.25">
      <c r="A9" s="63" t="s">
        <v>26</v>
      </c>
      <c r="B9" s="64">
        <v>0</v>
      </c>
      <c r="C9" s="65">
        <v>0</v>
      </c>
      <c r="D9" s="66">
        <v>0</v>
      </c>
      <c r="F9" s="2" t="s">
        <v>242</v>
      </c>
      <c r="G9" s="2"/>
      <c r="H9" s="2"/>
    </row>
    <row r="10" spans="1:15" x14ac:dyDescent="0.25">
      <c r="A10" s="63" t="s">
        <v>243</v>
      </c>
      <c r="B10" s="64">
        <v>1465.06</v>
      </c>
      <c r="C10" s="65">
        <v>70092.31</v>
      </c>
      <c r="D10" s="66">
        <f t="shared" ref="D10:D12" si="0">C10/B10</f>
        <v>47.842620780036313</v>
      </c>
      <c r="F10" s="2"/>
      <c r="G10" s="70">
        <f>SUM(G4:G9)</f>
        <v>10049.92</v>
      </c>
      <c r="H10" s="71">
        <f>SUM(H4:H9)</f>
        <v>295829.33</v>
      </c>
    </row>
    <row r="11" spans="1:15" x14ac:dyDescent="0.25">
      <c r="A11" s="63" t="s">
        <v>244</v>
      </c>
      <c r="B11" s="64">
        <v>424.04</v>
      </c>
      <c r="C11" s="65">
        <v>16984.759999999998</v>
      </c>
      <c r="D11" s="66">
        <f t="shared" si="0"/>
        <v>40.054617488916136</v>
      </c>
      <c r="F11" t="s">
        <v>245</v>
      </c>
      <c r="G11" s="72">
        <f>(G10*755)/1000</f>
        <v>7587.6895999999997</v>
      </c>
    </row>
    <row r="12" spans="1:15" x14ac:dyDescent="0.25">
      <c r="A12" s="63" t="s">
        <v>14</v>
      </c>
      <c r="B12" s="64">
        <v>-143718.92000000001</v>
      </c>
      <c r="C12" s="73">
        <v>-3915585.32</v>
      </c>
      <c r="D12" s="66">
        <f t="shared" si="0"/>
        <v>27.244744950769178</v>
      </c>
      <c r="G12" s="21"/>
    </row>
    <row r="13" spans="1:15" x14ac:dyDescent="0.25">
      <c r="A13" s="63" t="s">
        <v>15</v>
      </c>
      <c r="B13" s="64"/>
      <c r="C13" s="65">
        <v>-1006761.02</v>
      </c>
      <c r="D13" s="66"/>
      <c r="H13" s="6"/>
    </row>
    <row r="14" spans="1:15" x14ac:dyDescent="0.25">
      <c r="A14" s="2"/>
      <c r="B14" s="74">
        <f>SUM(B4:B13)</f>
        <v>1550412.8365048545</v>
      </c>
      <c r="C14" s="75">
        <f>SUM(C4:C13)</f>
        <v>42638756.710000001</v>
      </c>
      <c r="D14" s="76"/>
      <c r="H14" s="77"/>
    </row>
    <row r="16" spans="1:15" x14ac:dyDescent="0.25">
      <c r="A16" t="s">
        <v>16</v>
      </c>
      <c r="B16" s="78">
        <f>(B14*0.845)/1000</f>
        <v>1310.0988468466019</v>
      </c>
      <c r="C16" t="s">
        <v>17</v>
      </c>
    </row>
    <row r="17" spans="1:3" x14ac:dyDescent="0.25">
      <c r="A17" t="s">
        <v>18</v>
      </c>
      <c r="B17" s="8">
        <v>42639</v>
      </c>
      <c r="C17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858D-EFCD-4B4C-85B0-9B54715D4748}">
  <dimension ref="A1:M140"/>
  <sheetViews>
    <sheetView topLeftCell="A88" workbookViewId="0">
      <selection activeCell="E136" sqref="E136"/>
    </sheetView>
  </sheetViews>
  <sheetFormatPr defaultRowHeight="15" x14ac:dyDescent="0.25"/>
  <cols>
    <col min="1" max="1" width="21" customWidth="1"/>
    <col min="2" max="2" width="7.42578125" customWidth="1"/>
    <col min="3" max="3" width="9.5703125" customWidth="1"/>
    <col min="4" max="4" width="14.140625" customWidth="1"/>
    <col min="5" max="5" width="51.85546875" bestFit="1" customWidth="1"/>
    <col min="6" max="6" width="21.7109375" customWidth="1"/>
    <col min="7" max="7" width="27.85546875" customWidth="1"/>
    <col min="8" max="8" width="16.7109375" customWidth="1"/>
    <col min="9" max="9" width="25" customWidth="1"/>
    <col min="10" max="10" width="53.5703125" customWidth="1"/>
    <col min="11" max="11" width="10" bestFit="1" customWidth="1"/>
  </cols>
  <sheetData>
    <row r="1" spans="1:13" x14ac:dyDescent="0.25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  <c r="L1" t="s">
        <v>231</v>
      </c>
      <c r="M1" t="s">
        <v>235</v>
      </c>
    </row>
    <row r="2" spans="1:13" x14ac:dyDescent="0.25">
      <c r="A2">
        <v>1</v>
      </c>
      <c r="B2" t="s">
        <v>69</v>
      </c>
      <c r="C2">
        <v>220031</v>
      </c>
      <c r="D2">
        <v>44575</v>
      </c>
      <c r="E2" t="s">
        <v>70</v>
      </c>
      <c r="F2" t="s">
        <v>71</v>
      </c>
      <c r="G2">
        <v>1003600.86</v>
      </c>
      <c r="H2">
        <v>829422.2</v>
      </c>
      <c r="I2">
        <v>174178.66</v>
      </c>
      <c r="J2" t="s">
        <v>72</v>
      </c>
      <c r="K2">
        <v>31730</v>
      </c>
      <c r="L2" t="s">
        <v>44</v>
      </c>
      <c r="M2">
        <v>2022</v>
      </c>
    </row>
    <row r="3" spans="1:13" x14ac:dyDescent="0.25">
      <c r="A3">
        <v>1</v>
      </c>
      <c r="B3" t="s">
        <v>69</v>
      </c>
      <c r="C3">
        <v>220069</v>
      </c>
      <c r="D3">
        <v>44589</v>
      </c>
      <c r="E3" t="s">
        <v>70</v>
      </c>
      <c r="F3" t="s">
        <v>73</v>
      </c>
      <c r="G3">
        <v>1022452.66</v>
      </c>
      <c r="H3">
        <v>845002.2</v>
      </c>
      <c r="I3">
        <v>177450.46</v>
      </c>
      <c r="J3" t="s">
        <v>74</v>
      </c>
      <c r="K3">
        <v>31767</v>
      </c>
      <c r="L3" t="s">
        <v>44</v>
      </c>
      <c r="M3">
        <v>2022</v>
      </c>
    </row>
    <row r="4" spans="1:13" x14ac:dyDescent="0.25">
      <c r="A4">
        <v>1</v>
      </c>
      <c r="B4" t="s">
        <v>69</v>
      </c>
      <c r="C4">
        <v>220070</v>
      </c>
      <c r="D4">
        <v>44581</v>
      </c>
      <c r="E4" t="s">
        <v>75</v>
      </c>
      <c r="F4" t="s">
        <v>76</v>
      </c>
      <c r="G4">
        <v>1251415.76</v>
      </c>
      <c r="H4">
        <v>1034227.9</v>
      </c>
      <c r="I4">
        <v>217187.86</v>
      </c>
      <c r="J4" t="s">
        <v>77</v>
      </c>
      <c r="K4">
        <v>39205</v>
      </c>
      <c r="L4" t="s">
        <v>44</v>
      </c>
      <c r="M4">
        <v>2022</v>
      </c>
    </row>
    <row r="5" spans="1:13" x14ac:dyDescent="0.25">
      <c r="A5">
        <v>2</v>
      </c>
      <c r="B5" t="s">
        <v>69</v>
      </c>
      <c r="C5">
        <v>220120</v>
      </c>
      <c r="D5">
        <v>44596</v>
      </c>
      <c r="E5" t="s">
        <v>70</v>
      </c>
      <c r="F5" t="s">
        <v>78</v>
      </c>
      <c r="G5">
        <v>1069025.44</v>
      </c>
      <c r="H5">
        <v>883492.1</v>
      </c>
      <c r="I5">
        <v>185533.34</v>
      </c>
      <c r="J5" t="s">
        <v>79</v>
      </c>
      <c r="K5">
        <v>32315</v>
      </c>
      <c r="L5" t="s">
        <v>44</v>
      </c>
      <c r="M5">
        <v>2022</v>
      </c>
    </row>
    <row r="6" spans="1:13" x14ac:dyDescent="0.25">
      <c r="A6">
        <v>2</v>
      </c>
      <c r="B6" t="s">
        <v>69</v>
      </c>
      <c r="C6">
        <v>220141</v>
      </c>
      <c r="D6">
        <v>44603</v>
      </c>
      <c r="E6" t="s">
        <v>70</v>
      </c>
      <c r="F6" t="s">
        <v>80</v>
      </c>
      <c r="G6">
        <v>1067803.24</v>
      </c>
      <c r="H6">
        <v>882482.02</v>
      </c>
      <c r="I6">
        <v>185321.22</v>
      </c>
      <c r="J6" t="s">
        <v>81</v>
      </c>
      <c r="K6">
        <v>32137</v>
      </c>
      <c r="L6" t="s">
        <v>44</v>
      </c>
      <c r="M6">
        <v>2022</v>
      </c>
    </row>
    <row r="7" spans="1:13" x14ac:dyDescent="0.25">
      <c r="A7">
        <v>2</v>
      </c>
      <c r="B7" t="s">
        <v>69</v>
      </c>
      <c r="C7">
        <v>220171</v>
      </c>
      <c r="D7">
        <v>44611</v>
      </c>
      <c r="E7" t="s">
        <v>70</v>
      </c>
      <c r="F7" t="s">
        <v>82</v>
      </c>
      <c r="G7">
        <v>1078369.51</v>
      </c>
      <c r="H7">
        <v>891214.47</v>
      </c>
      <c r="I7">
        <v>187155.04</v>
      </c>
      <c r="J7" t="s">
        <v>83</v>
      </c>
      <c r="K7">
        <v>32319</v>
      </c>
      <c r="L7" t="s">
        <v>44</v>
      </c>
      <c r="M7">
        <v>2022</v>
      </c>
    </row>
    <row r="8" spans="1:13" x14ac:dyDescent="0.25">
      <c r="A8">
        <v>2</v>
      </c>
      <c r="B8" t="s">
        <v>69</v>
      </c>
      <c r="C8">
        <v>220173</v>
      </c>
      <c r="D8">
        <v>44618</v>
      </c>
      <c r="E8" t="s">
        <v>70</v>
      </c>
      <c r="F8" t="s">
        <v>84</v>
      </c>
      <c r="G8">
        <v>1081551.53</v>
      </c>
      <c r="H8">
        <v>893844.24</v>
      </c>
      <c r="I8">
        <v>187707.29</v>
      </c>
      <c r="J8" t="s">
        <v>85</v>
      </c>
      <c r="K8">
        <v>32199</v>
      </c>
      <c r="L8" t="s">
        <v>44</v>
      </c>
      <c r="M8">
        <v>2022</v>
      </c>
    </row>
    <row r="9" spans="1:13" x14ac:dyDescent="0.25">
      <c r="A9">
        <v>3</v>
      </c>
      <c r="B9" t="s">
        <v>69</v>
      </c>
      <c r="C9">
        <v>220229</v>
      </c>
      <c r="D9">
        <v>44622</v>
      </c>
      <c r="E9" t="s">
        <v>70</v>
      </c>
      <c r="F9" t="s">
        <v>86</v>
      </c>
      <c r="G9">
        <v>1148975.1499999999</v>
      </c>
      <c r="H9">
        <v>949566.24</v>
      </c>
      <c r="I9">
        <v>199408.91</v>
      </c>
      <c r="J9" t="s">
        <v>87</v>
      </c>
      <c r="K9">
        <v>31401</v>
      </c>
      <c r="L9" t="s">
        <v>44</v>
      </c>
      <c r="M9">
        <v>2022</v>
      </c>
    </row>
    <row r="10" spans="1:13" x14ac:dyDescent="0.25">
      <c r="A10">
        <v>3</v>
      </c>
      <c r="B10" t="s">
        <v>69</v>
      </c>
      <c r="C10">
        <v>220255</v>
      </c>
      <c r="D10">
        <v>44630</v>
      </c>
      <c r="E10" t="s">
        <v>70</v>
      </c>
      <c r="F10" t="s">
        <v>88</v>
      </c>
      <c r="G10">
        <v>1585409.4</v>
      </c>
      <c r="H10">
        <v>1310255.7</v>
      </c>
      <c r="I10">
        <v>275153.7</v>
      </c>
      <c r="J10" t="s">
        <v>89</v>
      </c>
      <c r="K10">
        <v>31421</v>
      </c>
      <c r="L10" t="s">
        <v>44</v>
      </c>
      <c r="M10">
        <v>2022</v>
      </c>
    </row>
    <row r="11" spans="1:13" x14ac:dyDescent="0.25">
      <c r="A11">
        <v>3</v>
      </c>
      <c r="B11" t="s">
        <v>69</v>
      </c>
      <c r="C11">
        <v>220284</v>
      </c>
      <c r="D11">
        <v>44643</v>
      </c>
      <c r="E11" t="s">
        <v>75</v>
      </c>
      <c r="F11" t="s">
        <v>90</v>
      </c>
      <c r="G11">
        <v>1736447.95</v>
      </c>
      <c r="H11">
        <v>1435080.95</v>
      </c>
      <c r="I11">
        <v>301367</v>
      </c>
      <c r="J11" t="s">
        <v>91</v>
      </c>
      <c r="K11">
        <v>38965</v>
      </c>
      <c r="L11" t="s">
        <v>44</v>
      </c>
      <c r="M11">
        <v>2022</v>
      </c>
    </row>
    <row r="12" spans="1:13" x14ac:dyDescent="0.25">
      <c r="A12">
        <v>4</v>
      </c>
      <c r="B12" t="s">
        <v>69</v>
      </c>
      <c r="C12">
        <v>220352</v>
      </c>
      <c r="D12">
        <v>44659</v>
      </c>
      <c r="E12" t="s">
        <v>70</v>
      </c>
      <c r="F12" t="s">
        <v>92</v>
      </c>
      <c r="G12">
        <v>1338133.01</v>
      </c>
      <c r="H12">
        <v>1105895.05</v>
      </c>
      <c r="I12">
        <v>232237.96</v>
      </c>
      <c r="J12" t="s">
        <v>93</v>
      </c>
      <c r="K12">
        <v>31733</v>
      </c>
      <c r="L12" t="s">
        <v>44</v>
      </c>
      <c r="M12">
        <v>2022</v>
      </c>
    </row>
    <row r="13" spans="1:13" x14ac:dyDescent="0.25">
      <c r="A13">
        <v>4</v>
      </c>
      <c r="B13" t="s">
        <v>69</v>
      </c>
      <c r="C13">
        <v>220401</v>
      </c>
      <c r="D13">
        <v>44672</v>
      </c>
      <c r="E13" t="s">
        <v>70</v>
      </c>
      <c r="F13" t="s">
        <v>94</v>
      </c>
      <c r="G13">
        <v>1334807.81</v>
      </c>
      <c r="H13">
        <v>1103146.95</v>
      </c>
      <c r="I13">
        <v>231660.86</v>
      </c>
      <c r="J13" t="s">
        <v>95</v>
      </c>
      <c r="K13">
        <v>31929</v>
      </c>
      <c r="L13" t="s">
        <v>44</v>
      </c>
      <c r="M13">
        <v>2022</v>
      </c>
    </row>
    <row r="14" spans="1:13" x14ac:dyDescent="0.25">
      <c r="A14">
        <v>5</v>
      </c>
      <c r="B14" t="s">
        <v>69</v>
      </c>
      <c r="C14">
        <v>220444</v>
      </c>
      <c r="D14">
        <v>44680</v>
      </c>
      <c r="E14" t="s">
        <v>75</v>
      </c>
      <c r="F14" t="s">
        <v>96</v>
      </c>
      <c r="G14">
        <v>1385487.3600000001</v>
      </c>
      <c r="H14">
        <v>1145030.8799999999</v>
      </c>
      <c r="I14">
        <v>240456.48</v>
      </c>
      <c r="J14" t="s">
        <v>97</v>
      </c>
      <c r="K14">
        <v>32979</v>
      </c>
      <c r="L14" t="s">
        <v>44</v>
      </c>
      <c r="M14">
        <v>2022</v>
      </c>
    </row>
    <row r="15" spans="1:13" x14ac:dyDescent="0.25">
      <c r="A15">
        <v>5</v>
      </c>
      <c r="B15" t="s">
        <v>69</v>
      </c>
      <c r="C15">
        <v>220462</v>
      </c>
      <c r="D15">
        <v>44687</v>
      </c>
      <c r="E15" t="s">
        <v>70</v>
      </c>
      <c r="F15" t="s">
        <v>98</v>
      </c>
      <c r="G15">
        <v>1410806.76</v>
      </c>
      <c r="H15">
        <v>1165956</v>
      </c>
      <c r="I15">
        <v>244850.76</v>
      </c>
      <c r="J15" t="s">
        <v>99</v>
      </c>
      <c r="K15">
        <v>31944</v>
      </c>
      <c r="L15" t="s">
        <v>44</v>
      </c>
      <c r="M15">
        <v>2022</v>
      </c>
    </row>
    <row r="16" spans="1:13" x14ac:dyDescent="0.25">
      <c r="A16">
        <v>5</v>
      </c>
      <c r="B16" t="s">
        <v>69</v>
      </c>
      <c r="C16">
        <v>220488</v>
      </c>
      <c r="D16">
        <v>44694</v>
      </c>
      <c r="E16" t="s">
        <v>100</v>
      </c>
      <c r="F16" t="s">
        <v>101</v>
      </c>
      <c r="G16">
        <v>1375936.11</v>
      </c>
      <c r="H16">
        <v>1137137.28</v>
      </c>
      <c r="I16">
        <v>238798.83</v>
      </c>
      <c r="J16" t="s">
        <v>102</v>
      </c>
      <c r="K16">
        <v>32014</v>
      </c>
      <c r="L16" t="s">
        <v>44</v>
      </c>
      <c r="M16">
        <v>2022</v>
      </c>
    </row>
    <row r="17" spans="1:13" x14ac:dyDescent="0.25">
      <c r="A17">
        <v>5</v>
      </c>
      <c r="B17" t="s">
        <v>69</v>
      </c>
      <c r="C17">
        <v>220516</v>
      </c>
      <c r="D17">
        <v>44701</v>
      </c>
      <c r="E17" t="s">
        <v>70</v>
      </c>
      <c r="F17" t="s">
        <v>103</v>
      </c>
      <c r="G17">
        <v>1346236.5</v>
      </c>
      <c r="H17">
        <v>1112592.1499999999</v>
      </c>
      <c r="I17">
        <v>233644.35</v>
      </c>
      <c r="J17" t="s">
        <v>104</v>
      </c>
      <c r="K17">
        <v>31743</v>
      </c>
      <c r="L17" t="s">
        <v>44</v>
      </c>
      <c r="M17">
        <v>2022</v>
      </c>
    </row>
    <row r="18" spans="1:13" x14ac:dyDescent="0.25">
      <c r="A18">
        <v>5</v>
      </c>
      <c r="B18" t="s">
        <v>69</v>
      </c>
      <c r="C18">
        <v>220532</v>
      </c>
      <c r="D18">
        <v>44708</v>
      </c>
      <c r="E18" t="s">
        <v>75</v>
      </c>
      <c r="F18" t="s">
        <v>105</v>
      </c>
      <c r="G18">
        <v>1350514.1</v>
      </c>
      <c r="H18">
        <v>1116127.3500000001</v>
      </c>
      <c r="I18">
        <v>234386.75</v>
      </c>
      <c r="J18" t="s">
        <v>106</v>
      </c>
      <c r="K18">
        <v>32045</v>
      </c>
      <c r="L18" t="s">
        <v>44</v>
      </c>
      <c r="M18">
        <v>2022</v>
      </c>
    </row>
    <row r="19" spans="1:13" x14ac:dyDescent="0.25">
      <c r="A19">
        <v>6</v>
      </c>
      <c r="B19" t="s">
        <v>69</v>
      </c>
      <c r="C19">
        <v>220566</v>
      </c>
      <c r="D19">
        <v>44716</v>
      </c>
      <c r="E19" t="s">
        <v>75</v>
      </c>
      <c r="F19" t="s">
        <v>107</v>
      </c>
      <c r="G19">
        <v>1500014.74</v>
      </c>
      <c r="H19">
        <v>1239681.6000000001</v>
      </c>
      <c r="I19">
        <v>260333.14</v>
      </c>
      <c r="J19" t="s">
        <v>108</v>
      </c>
      <c r="K19">
        <v>34960</v>
      </c>
      <c r="L19" t="s">
        <v>44</v>
      </c>
      <c r="M19">
        <v>2022</v>
      </c>
    </row>
    <row r="20" spans="1:13" x14ac:dyDescent="0.25">
      <c r="A20">
        <v>7</v>
      </c>
      <c r="B20" t="s">
        <v>109</v>
      </c>
      <c r="C20">
        <v>220569</v>
      </c>
      <c r="D20">
        <v>44751</v>
      </c>
      <c r="E20" t="s">
        <v>110</v>
      </c>
      <c r="F20" t="s">
        <v>111</v>
      </c>
      <c r="G20">
        <v>18803.900000000001</v>
      </c>
      <c r="H20">
        <v>18803.900000000001</v>
      </c>
      <c r="I20">
        <v>0</v>
      </c>
      <c r="J20" t="s">
        <v>112</v>
      </c>
      <c r="K20">
        <v>400</v>
      </c>
      <c r="L20" t="s">
        <v>44</v>
      </c>
      <c r="M20">
        <v>2022</v>
      </c>
    </row>
    <row r="21" spans="1:13" x14ac:dyDescent="0.25">
      <c r="A21">
        <v>6</v>
      </c>
      <c r="B21" t="s">
        <v>69</v>
      </c>
      <c r="C21">
        <v>220623</v>
      </c>
      <c r="D21">
        <v>44726</v>
      </c>
      <c r="E21" t="s">
        <v>70</v>
      </c>
      <c r="F21" t="s">
        <v>113</v>
      </c>
      <c r="G21">
        <v>1439558.39</v>
      </c>
      <c r="H21">
        <v>1189717.68</v>
      </c>
      <c r="I21">
        <v>249840.71</v>
      </c>
      <c r="J21" t="s">
        <v>114</v>
      </c>
      <c r="K21">
        <v>31692</v>
      </c>
      <c r="L21" t="s">
        <v>44</v>
      </c>
      <c r="M21">
        <v>2022</v>
      </c>
    </row>
    <row r="22" spans="1:13" x14ac:dyDescent="0.25">
      <c r="A22">
        <v>6</v>
      </c>
      <c r="B22" t="s">
        <v>69</v>
      </c>
      <c r="C22">
        <v>220633</v>
      </c>
      <c r="D22">
        <v>44734</v>
      </c>
      <c r="E22" t="s">
        <v>115</v>
      </c>
      <c r="F22" t="s">
        <v>116</v>
      </c>
      <c r="G22">
        <v>1554247.23</v>
      </c>
      <c r="H22">
        <v>1284501.8400000001</v>
      </c>
      <c r="I22">
        <v>269745.39</v>
      </c>
      <c r="J22" t="s">
        <v>117</v>
      </c>
      <c r="K22">
        <v>33468</v>
      </c>
      <c r="L22" t="s">
        <v>44</v>
      </c>
      <c r="M22">
        <v>2022</v>
      </c>
    </row>
    <row r="23" spans="1:13" x14ac:dyDescent="0.25">
      <c r="A23">
        <v>7</v>
      </c>
      <c r="B23" t="s">
        <v>69</v>
      </c>
      <c r="C23">
        <v>220664</v>
      </c>
      <c r="D23">
        <v>44741</v>
      </c>
      <c r="E23" t="s">
        <v>75</v>
      </c>
      <c r="F23" t="s">
        <v>118</v>
      </c>
      <c r="G23">
        <v>1559595.62</v>
      </c>
      <c r="H23">
        <v>1288922</v>
      </c>
      <c r="I23">
        <v>270673.62</v>
      </c>
      <c r="J23" t="s">
        <v>119</v>
      </c>
      <c r="K23">
        <v>33919</v>
      </c>
      <c r="L23" t="s">
        <v>44</v>
      </c>
      <c r="M23">
        <v>2022</v>
      </c>
    </row>
    <row r="24" spans="1:13" x14ac:dyDescent="0.25">
      <c r="A24">
        <v>7</v>
      </c>
      <c r="B24" t="s">
        <v>69</v>
      </c>
      <c r="C24">
        <v>220680</v>
      </c>
      <c r="D24">
        <v>44750</v>
      </c>
      <c r="E24" t="s">
        <v>115</v>
      </c>
      <c r="F24" t="s">
        <v>120</v>
      </c>
      <c r="G24">
        <v>1413653.41</v>
      </c>
      <c r="H24">
        <v>1168308.6000000001</v>
      </c>
      <c r="I24">
        <v>245344.81</v>
      </c>
      <c r="J24" t="s">
        <v>121</v>
      </c>
      <c r="K24">
        <v>31921</v>
      </c>
      <c r="L24" t="s">
        <v>44</v>
      </c>
      <c r="M24">
        <v>2022</v>
      </c>
    </row>
    <row r="25" spans="1:13" x14ac:dyDescent="0.25">
      <c r="A25">
        <v>7</v>
      </c>
      <c r="B25" t="s">
        <v>69</v>
      </c>
      <c r="C25">
        <v>220739</v>
      </c>
      <c r="D25">
        <v>44760</v>
      </c>
      <c r="E25" t="s">
        <v>75</v>
      </c>
      <c r="F25" t="s">
        <v>122</v>
      </c>
      <c r="G25">
        <v>429187</v>
      </c>
      <c r="H25">
        <v>354700</v>
      </c>
      <c r="I25">
        <v>74487</v>
      </c>
      <c r="J25" t="s">
        <v>123</v>
      </c>
      <c r="K25">
        <v>10000</v>
      </c>
      <c r="L25" t="s">
        <v>44</v>
      </c>
      <c r="M25">
        <v>2022</v>
      </c>
    </row>
    <row r="26" spans="1:13" x14ac:dyDescent="0.25">
      <c r="A26">
        <v>7</v>
      </c>
      <c r="B26" t="s">
        <v>69</v>
      </c>
      <c r="C26">
        <v>220740</v>
      </c>
      <c r="D26">
        <v>44761</v>
      </c>
      <c r="E26" t="s">
        <v>75</v>
      </c>
      <c r="F26" t="s">
        <v>124</v>
      </c>
      <c r="G26">
        <v>1072323.72</v>
      </c>
      <c r="H26">
        <v>886217.95</v>
      </c>
      <c r="I26">
        <v>186105.77</v>
      </c>
      <c r="J26" t="s">
        <v>125</v>
      </c>
      <c r="K26">
        <v>24985</v>
      </c>
      <c r="L26" t="s">
        <v>44</v>
      </c>
      <c r="M26">
        <v>2022</v>
      </c>
    </row>
    <row r="27" spans="1:13" x14ac:dyDescent="0.25">
      <c r="A27">
        <v>7</v>
      </c>
      <c r="B27" t="s">
        <v>69</v>
      </c>
      <c r="C27">
        <v>220751</v>
      </c>
      <c r="D27">
        <v>44767</v>
      </c>
      <c r="E27" t="s">
        <v>75</v>
      </c>
      <c r="F27" t="s">
        <v>126</v>
      </c>
      <c r="G27">
        <v>1487406.83</v>
      </c>
      <c r="H27">
        <v>1229261.8400000001</v>
      </c>
      <c r="I27">
        <v>258144.99</v>
      </c>
      <c r="J27" t="s">
        <v>127</v>
      </c>
      <c r="K27">
        <v>34952</v>
      </c>
      <c r="L27" t="s">
        <v>44</v>
      </c>
      <c r="M27">
        <v>2022</v>
      </c>
    </row>
    <row r="28" spans="1:13" x14ac:dyDescent="0.25">
      <c r="A28">
        <v>8</v>
      </c>
      <c r="B28" t="s">
        <v>69</v>
      </c>
      <c r="C28">
        <v>220811</v>
      </c>
      <c r="D28">
        <v>44778</v>
      </c>
      <c r="E28" t="s">
        <v>75</v>
      </c>
      <c r="F28" t="s">
        <v>128</v>
      </c>
      <c r="G28">
        <v>1419621.49</v>
      </c>
      <c r="H28">
        <v>1173240.8999999999</v>
      </c>
      <c r="I28">
        <v>246380.59</v>
      </c>
      <c r="J28" t="s">
        <v>129</v>
      </c>
      <c r="K28">
        <v>34866</v>
      </c>
      <c r="L28" t="s">
        <v>44</v>
      </c>
      <c r="M28">
        <v>2022</v>
      </c>
    </row>
    <row r="29" spans="1:13" x14ac:dyDescent="0.25">
      <c r="A29">
        <v>8</v>
      </c>
      <c r="B29" t="s">
        <v>69</v>
      </c>
      <c r="C29">
        <v>220857</v>
      </c>
      <c r="D29">
        <v>44790</v>
      </c>
      <c r="E29" t="s">
        <v>75</v>
      </c>
      <c r="F29" t="s">
        <v>130</v>
      </c>
      <c r="G29">
        <v>1363232.75</v>
      </c>
      <c r="H29">
        <v>1126638.6399999999</v>
      </c>
      <c r="I29">
        <v>236594.11</v>
      </c>
      <c r="J29" t="s">
        <v>131</v>
      </c>
      <c r="K29">
        <v>34058</v>
      </c>
      <c r="L29" t="s">
        <v>44</v>
      </c>
      <c r="M29">
        <v>2022</v>
      </c>
    </row>
    <row r="30" spans="1:13" x14ac:dyDescent="0.25">
      <c r="A30">
        <v>8</v>
      </c>
      <c r="B30" t="s">
        <v>69</v>
      </c>
      <c r="C30">
        <v>220887</v>
      </c>
      <c r="D30">
        <v>44799</v>
      </c>
      <c r="E30" t="s">
        <v>75</v>
      </c>
      <c r="F30" t="s">
        <v>132</v>
      </c>
      <c r="G30">
        <v>1496946.55</v>
      </c>
      <c r="H30">
        <v>1237145.9099999999</v>
      </c>
      <c r="I30">
        <v>259800.64</v>
      </c>
      <c r="J30" t="s">
        <v>133</v>
      </c>
      <c r="K30">
        <v>34859</v>
      </c>
      <c r="L30" t="s">
        <v>44</v>
      </c>
      <c r="M30">
        <v>2022</v>
      </c>
    </row>
    <row r="31" spans="1:13" x14ac:dyDescent="0.25">
      <c r="A31">
        <v>9</v>
      </c>
      <c r="B31" t="s">
        <v>69</v>
      </c>
      <c r="C31">
        <v>220922</v>
      </c>
      <c r="D31">
        <v>44810</v>
      </c>
      <c r="E31" t="s">
        <v>70</v>
      </c>
      <c r="F31" t="s">
        <v>134</v>
      </c>
      <c r="G31">
        <v>1327514.1399999999</v>
      </c>
      <c r="H31">
        <v>1097119.1200000001</v>
      </c>
      <c r="I31">
        <v>230395.02</v>
      </c>
      <c r="J31" t="s">
        <v>135</v>
      </c>
      <c r="K31">
        <v>31819</v>
      </c>
      <c r="L31" t="s">
        <v>44</v>
      </c>
      <c r="M31">
        <v>2022</v>
      </c>
    </row>
    <row r="32" spans="1:13" x14ac:dyDescent="0.25">
      <c r="A32">
        <v>9</v>
      </c>
      <c r="B32" t="s">
        <v>69</v>
      </c>
      <c r="C32">
        <v>220970</v>
      </c>
      <c r="D32">
        <v>44819</v>
      </c>
      <c r="E32" t="s">
        <v>70</v>
      </c>
      <c r="F32" t="s">
        <v>136</v>
      </c>
      <c r="G32">
        <v>1292425.2</v>
      </c>
      <c r="H32">
        <v>1068120</v>
      </c>
      <c r="I32">
        <v>224305.2</v>
      </c>
      <c r="J32" t="s">
        <v>137</v>
      </c>
      <c r="K32">
        <v>31648</v>
      </c>
      <c r="L32" t="s">
        <v>44</v>
      </c>
      <c r="M32">
        <v>2022</v>
      </c>
    </row>
    <row r="33" spans="1:13" x14ac:dyDescent="0.25">
      <c r="A33">
        <v>9</v>
      </c>
      <c r="B33" t="s">
        <v>69</v>
      </c>
      <c r="C33">
        <v>220985</v>
      </c>
      <c r="D33">
        <v>44827</v>
      </c>
      <c r="E33" t="s">
        <v>70</v>
      </c>
      <c r="F33" t="s">
        <v>138</v>
      </c>
      <c r="G33">
        <v>1243928.78</v>
      </c>
      <c r="H33">
        <v>1028040.31</v>
      </c>
      <c r="I33">
        <v>215888.47</v>
      </c>
      <c r="J33" t="s">
        <v>139</v>
      </c>
      <c r="K33">
        <v>31897</v>
      </c>
      <c r="L33" t="s">
        <v>44</v>
      </c>
      <c r="M33">
        <v>2022</v>
      </c>
    </row>
    <row r="34" spans="1:13" x14ac:dyDescent="0.25">
      <c r="A34">
        <v>10</v>
      </c>
      <c r="B34" t="s">
        <v>69</v>
      </c>
      <c r="C34">
        <v>221018</v>
      </c>
      <c r="D34">
        <v>44835</v>
      </c>
      <c r="E34" t="s">
        <v>75</v>
      </c>
      <c r="F34" t="s">
        <v>140</v>
      </c>
      <c r="G34">
        <v>1394377.67</v>
      </c>
      <c r="H34">
        <v>1152378.24</v>
      </c>
      <c r="I34">
        <v>241999.43</v>
      </c>
      <c r="J34" t="s">
        <v>141</v>
      </c>
      <c r="K34">
        <v>35048</v>
      </c>
      <c r="L34" t="s">
        <v>44</v>
      </c>
      <c r="M34">
        <v>2022</v>
      </c>
    </row>
    <row r="35" spans="1:13" x14ac:dyDescent="0.25">
      <c r="A35">
        <v>10</v>
      </c>
      <c r="B35" t="s">
        <v>69</v>
      </c>
      <c r="C35">
        <v>221056</v>
      </c>
      <c r="D35">
        <v>44842</v>
      </c>
      <c r="E35" t="s">
        <v>75</v>
      </c>
      <c r="F35" t="s">
        <v>142</v>
      </c>
      <c r="G35">
        <v>1343837.62</v>
      </c>
      <c r="H35">
        <v>1110609.6000000001</v>
      </c>
      <c r="I35">
        <v>233228.02</v>
      </c>
      <c r="J35" t="s">
        <v>143</v>
      </c>
      <c r="K35">
        <v>32080</v>
      </c>
      <c r="L35" t="s">
        <v>44</v>
      </c>
      <c r="M35">
        <v>2022</v>
      </c>
    </row>
    <row r="36" spans="1:13" x14ac:dyDescent="0.25">
      <c r="A36">
        <v>10</v>
      </c>
      <c r="B36" t="s">
        <v>69</v>
      </c>
      <c r="C36">
        <v>221076</v>
      </c>
      <c r="D36">
        <v>44852</v>
      </c>
      <c r="E36" t="s">
        <v>70</v>
      </c>
      <c r="F36" t="s">
        <v>144</v>
      </c>
      <c r="G36">
        <v>1443688.46</v>
      </c>
      <c r="H36">
        <v>1193130.96</v>
      </c>
      <c r="I36">
        <v>250557.5</v>
      </c>
      <c r="J36" t="s">
        <v>145</v>
      </c>
      <c r="K36">
        <v>31766</v>
      </c>
      <c r="L36" t="s">
        <v>44</v>
      </c>
      <c r="M36">
        <v>2022</v>
      </c>
    </row>
    <row r="37" spans="1:13" x14ac:dyDescent="0.25">
      <c r="A37">
        <v>10</v>
      </c>
      <c r="B37" t="s">
        <v>69</v>
      </c>
      <c r="C37">
        <v>221102</v>
      </c>
      <c r="D37">
        <v>44860</v>
      </c>
      <c r="E37" t="s">
        <v>75</v>
      </c>
      <c r="F37" t="s">
        <v>146</v>
      </c>
      <c r="G37">
        <v>1424645.7</v>
      </c>
      <c r="H37">
        <v>1177393.1399999999</v>
      </c>
      <c r="I37">
        <v>247252.56</v>
      </c>
      <c r="J37" t="s">
        <v>147</v>
      </c>
      <c r="K37">
        <v>31977</v>
      </c>
      <c r="L37" t="s">
        <v>44</v>
      </c>
      <c r="M37">
        <v>2022</v>
      </c>
    </row>
    <row r="38" spans="1:13" x14ac:dyDescent="0.25">
      <c r="A38">
        <v>11</v>
      </c>
      <c r="B38" t="s">
        <v>69</v>
      </c>
      <c r="C38">
        <v>221154</v>
      </c>
      <c r="D38">
        <v>44868</v>
      </c>
      <c r="E38" t="s">
        <v>75</v>
      </c>
      <c r="F38" t="s">
        <v>148</v>
      </c>
      <c r="G38">
        <v>1371801.68</v>
      </c>
      <c r="H38">
        <v>1133720.3999999999</v>
      </c>
      <c r="I38">
        <v>238081.28</v>
      </c>
      <c r="J38" t="s">
        <v>149</v>
      </c>
      <c r="K38">
        <v>32026</v>
      </c>
      <c r="L38" t="s">
        <v>44</v>
      </c>
      <c r="M38">
        <v>2022</v>
      </c>
    </row>
    <row r="39" spans="1:13" x14ac:dyDescent="0.25">
      <c r="A39">
        <v>11</v>
      </c>
      <c r="B39" t="s">
        <v>69</v>
      </c>
      <c r="C39">
        <v>221177</v>
      </c>
      <c r="D39">
        <v>44880</v>
      </c>
      <c r="E39" t="s">
        <v>75</v>
      </c>
      <c r="F39" t="s">
        <v>150</v>
      </c>
      <c r="G39">
        <v>805739.12</v>
      </c>
      <c r="H39">
        <v>665900.1</v>
      </c>
      <c r="I39">
        <v>139839.01999999999</v>
      </c>
      <c r="J39" t="s">
        <v>151</v>
      </c>
      <c r="K39">
        <v>19997</v>
      </c>
      <c r="L39" t="s">
        <v>44</v>
      </c>
      <c r="M39">
        <v>2022</v>
      </c>
    </row>
    <row r="40" spans="1:13" x14ac:dyDescent="0.25">
      <c r="A40">
        <v>11</v>
      </c>
      <c r="B40" t="s">
        <v>69</v>
      </c>
      <c r="C40">
        <v>221193</v>
      </c>
      <c r="D40">
        <v>44887</v>
      </c>
      <c r="E40" t="s">
        <v>70</v>
      </c>
      <c r="F40" t="s">
        <v>152</v>
      </c>
      <c r="G40">
        <v>552361.54</v>
      </c>
      <c r="H40">
        <v>456497.14</v>
      </c>
      <c r="I40">
        <v>95864.4</v>
      </c>
      <c r="J40" t="s">
        <v>153</v>
      </c>
      <c r="K40">
        <v>10012</v>
      </c>
      <c r="L40" t="s">
        <v>44</v>
      </c>
      <c r="M40">
        <v>2022</v>
      </c>
    </row>
    <row r="41" spans="1:13" x14ac:dyDescent="0.25">
      <c r="A41">
        <v>11</v>
      </c>
      <c r="B41" t="s">
        <v>69</v>
      </c>
      <c r="C41">
        <v>221198</v>
      </c>
      <c r="D41">
        <v>44893</v>
      </c>
      <c r="E41" t="s">
        <v>115</v>
      </c>
      <c r="F41" t="s">
        <v>154</v>
      </c>
      <c r="G41">
        <v>737724.66</v>
      </c>
      <c r="H41">
        <v>609689.80000000005</v>
      </c>
      <c r="I41">
        <v>128034.86</v>
      </c>
      <c r="J41" t="s">
        <v>155</v>
      </c>
      <c r="K41">
        <v>19892</v>
      </c>
      <c r="L41" t="s">
        <v>44</v>
      </c>
      <c r="M41">
        <v>2022</v>
      </c>
    </row>
    <row r="42" spans="1:13" x14ac:dyDescent="0.25">
      <c r="A42">
        <v>12</v>
      </c>
      <c r="B42" t="s">
        <v>69</v>
      </c>
      <c r="C42">
        <v>221242</v>
      </c>
      <c r="D42">
        <v>44897</v>
      </c>
      <c r="E42" t="s">
        <v>70</v>
      </c>
      <c r="F42" t="s">
        <v>156</v>
      </c>
      <c r="G42">
        <v>1170557.48</v>
      </c>
      <c r="H42">
        <v>967402.88</v>
      </c>
      <c r="I42">
        <v>203154.6</v>
      </c>
      <c r="J42" t="s">
        <v>157</v>
      </c>
      <c r="K42">
        <v>32161</v>
      </c>
      <c r="L42" t="s">
        <v>44</v>
      </c>
      <c r="M42">
        <v>2022</v>
      </c>
    </row>
    <row r="43" spans="1:13" x14ac:dyDescent="0.25">
      <c r="A43">
        <v>12</v>
      </c>
      <c r="B43" t="s">
        <v>69</v>
      </c>
      <c r="C43">
        <v>221248</v>
      </c>
      <c r="D43">
        <v>44904</v>
      </c>
      <c r="E43" t="s">
        <v>115</v>
      </c>
      <c r="F43" t="s">
        <v>158</v>
      </c>
      <c r="G43">
        <v>694505.27</v>
      </c>
      <c r="H43">
        <v>573971.30000000005</v>
      </c>
      <c r="I43">
        <v>120533.97</v>
      </c>
      <c r="J43" t="s">
        <v>159</v>
      </c>
      <c r="K43">
        <v>19999</v>
      </c>
      <c r="L43" t="s">
        <v>44</v>
      </c>
      <c r="M43">
        <v>2022</v>
      </c>
    </row>
    <row r="44" spans="1:13" x14ac:dyDescent="0.25">
      <c r="A44">
        <v>12</v>
      </c>
      <c r="B44" t="s">
        <v>69</v>
      </c>
      <c r="C44">
        <v>221292</v>
      </c>
      <c r="D44">
        <v>44909</v>
      </c>
      <c r="E44" t="s">
        <v>70</v>
      </c>
      <c r="F44" t="s">
        <v>160</v>
      </c>
      <c r="G44">
        <v>1079773.24</v>
      </c>
      <c r="H44">
        <v>892374.58</v>
      </c>
      <c r="I44">
        <v>187398.66</v>
      </c>
      <c r="J44" t="s">
        <v>161</v>
      </c>
      <c r="K44">
        <v>32309</v>
      </c>
      <c r="L44" t="s">
        <v>44</v>
      </c>
      <c r="M44">
        <v>2022</v>
      </c>
    </row>
    <row r="45" spans="1:13" x14ac:dyDescent="0.25">
      <c r="A45">
        <v>12</v>
      </c>
      <c r="B45" t="s">
        <v>69</v>
      </c>
      <c r="C45">
        <v>221309</v>
      </c>
      <c r="D45">
        <v>44917</v>
      </c>
      <c r="E45" t="s">
        <v>115</v>
      </c>
      <c r="F45" t="s">
        <v>162</v>
      </c>
      <c r="G45">
        <v>1114334.5</v>
      </c>
      <c r="H45">
        <v>920937.6</v>
      </c>
      <c r="I45">
        <v>193396.9</v>
      </c>
      <c r="J45" t="s">
        <v>163</v>
      </c>
      <c r="K45">
        <v>31977</v>
      </c>
      <c r="L45" t="s">
        <v>44</v>
      </c>
      <c r="M45">
        <v>2022</v>
      </c>
    </row>
    <row r="46" spans="1:13" x14ac:dyDescent="0.25">
      <c r="B46" t="s">
        <v>69</v>
      </c>
      <c r="C46">
        <v>220228</v>
      </c>
      <c r="D46">
        <v>44623</v>
      </c>
      <c r="E46" t="s">
        <v>70</v>
      </c>
      <c r="F46" t="s">
        <v>164</v>
      </c>
      <c r="G46">
        <v>374132.92</v>
      </c>
      <c r="H46">
        <v>309200.76</v>
      </c>
      <c r="I46">
        <v>64932.160000000003</v>
      </c>
      <c r="J46" t="s">
        <v>165</v>
      </c>
      <c r="K46">
        <v>10098</v>
      </c>
      <c r="L46" t="s">
        <v>51</v>
      </c>
      <c r="M46">
        <v>2022</v>
      </c>
    </row>
    <row r="47" spans="1:13" x14ac:dyDescent="0.25">
      <c r="B47" t="s">
        <v>69</v>
      </c>
      <c r="C47">
        <v>221193</v>
      </c>
      <c r="D47">
        <v>44887</v>
      </c>
      <c r="E47" t="s">
        <v>70</v>
      </c>
      <c r="F47" t="s">
        <v>152</v>
      </c>
      <c r="G47">
        <v>179355.46</v>
      </c>
      <c r="H47">
        <v>148227.66</v>
      </c>
      <c r="I47">
        <f>G47-H47</f>
        <v>31127.799999999988</v>
      </c>
      <c r="J47" t="s">
        <v>153</v>
      </c>
      <c r="K47">
        <v>5006</v>
      </c>
      <c r="L47" t="s">
        <v>51</v>
      </c>
      <c r="M47">
        <v>2022</v>
      </c>
    </row>
    <row r="48" spans="1:13" x14ac:dyDescent="0.25">
      <c r="B48" t="s">
        <v>166</v>
      </c>
      <c r="C48">
        <v>210237</v>
      </c>
      <c r="D48">
        <v>44624</v>
      </c>
      <c r="E48" t="s">
        <v>232</v>
      </c>
      <c r="F48" t="s">
        <v>167</v>
      </c>
      <c r="G48">
        <v>247.93</v>
      </c>
      <c r="H48">
        <f>G48-I48</f>
        <v>195.8647</v>
      </c>
      <c r="I48">
        <f>0.21*G48</f>
        <v>52.065300000000001</v>
      </c>
      <c r="J48" t="s">
        <v>168</v>
      </c>
      <c r="K48">
        <v>7.27</v>
      </c>
      <c r="L48" t="s">
        <v>44</v>
      </c>
      <c r="M48">
        <v>2022</v>
      </c>
    </row>
    <row r="49" spans="2:13" x14ac:dyDescent="0.25">
      <c r="B49" t="s">
        <v>166</v>
      </c>
      <c r="C49">
        <v>210409</v>
      </c>
      <c r="D49">
        <v>44671</v>
      </c>
      <c r="E49" t="s">
        <v>232</v>
      </c>
      <c r="F49" t="s">
        <v>167</v>
      </c>
      <c r="G49">
        <v>1782.52</v>
      </c>
      <c r="H49">
        <f t="shared" ref="H49:H72" si="0">G49-I49</f>
        <v>1408.1908000000001</v>
      </c>
      <c r="I49">
        <f t="shared" ref="I49:I72" si="1">0.21*G49</f>
        <v>374.32919999999996</v>
      </c>
      <c r="J49" t="s">
        <v>169</v>
      </c>
      <c r="K49">
        <v>40</v>
      </c>
      <c r="L49" t="s">
        <v>44</v>
      </c>
      <c r="M49">
        <v>2022</v>
      </c>
    </row>
    <row r="50" spans="2:13" x14ac:dyDescent="0.25">
      <c r="B50" t="s">
        <v>166</v>
      </c>
      <c r="C50">
        <v>210583</v>
      </c>
      <c r="D50">
        <v>44712</v>
      </c>
      <c r="E50" t="s">
        <v>232</v>
      </c>
      <c r="F50" t="s">
        <v>167</v>
      </c>
      <c r="G50">
        <v>1977.52</v>
      </c>
      <c r="H50">
        <f t="shared" si="0"/>
        <v>1562.2408</v>
      </c>
      <c r="I50">
        <f t="shared" si="1"/>
        <v>415.2792</v>
      </c>
      <c r="J50" t="s">
        <v>170</v>
      </c>
      <c r="K50">
        <v>51.02</v>
      </c>
      <c r="L50" t="s">
        <v>51</v>
      </c>
      <c r="M50">
        <v>2022</v>
      </c>
    </row>
    <row r="51" spans="2:13" x14ac:dyDescent="0.25">
      <c r="B51" t="s">
        <v>166</v>
      </c>
      <c r="C51">
        <v>210783</v>
      </c>
      <c r="D51">
        <v>44769</v>
      </c>
      <c r="E51" t="s">
        <v>232</v>
      </c>
      <c r="F51" t="s">
        <v>167</v>
      </c>
      <c r="G51">
        <v>1480.08</v>
      </c>
      <c r="H51">
        <f t="shared" si="0"/>
        <v>1169.2631999999999</v>
      </c>
      <c r="I51">
        <f t="shared" si="1"/>
        <v>310.8168</v>
      </c>
      <c r="J51" t="s">
        <v>171</v>
      </c>
      <c r="K51">
        <v>36.18</v>
      </c>
      <c r="L51" t="s">
        <v>44</v>
      </c>
      <c r="M51">
        <v>2022</v>
      </c>
    </row>
    <row r="52" spans="2:13" x14ac:dyDescent="0.25">
      <c r="B52" t="s">
        <v>166</v>
      </c>
      <c r="C52">
        <v>210784</v>
      </c>
      <c r="D52">
        <v>44769</v>
      </c>
      <c r="E52" t="s">
        <v>232</v>
      </c>
      <c r="F52" t="s">
        <v>167</v>
      </c>
      <c r="G52">
        <v>1454.55</v>
      </c>
      <c r="H52">
        <f t="shared" si="0"/>
        <v>1149.0944999999999</v>
      </c>
      <c r="I52">
        <f t="shared" si="1"/>
        <v>305.45549999999997</v>
      </c>
      <c r="J52" t="s">
        <v>172</v>
      </c>
      <c r="K52">
        <v>40.090000000000003</v>
      </c>
      <c r="L52" t="s">
        <v>44</v>
      </c>
      <c r="M52">
        <v>2022</v>
      </c>
    </row>
    <row r="53" spans="2:13" x14ac:dyDescent="0.25">
      <c r="B53" t="s">
        <v>166</v>
      </c>
      <c r="C53">
        <v>210896</v>
      </c>
      <c r="D53">
        <v>44805</v>
      </c>
      <c r="E53" t="s">
        <v>232</v>
      </c>
      <c r="F53" t="s">
        <v>167</v>
      </c>
      <c r="G53">
        <v>165.29</v>
      </c>
      <c r="H53">
        <f t="shared" si="0"/>
        <v>130.57909999999998</v>
      </c>
      <c r="I53">
        <f t="shared" si="1"/>
        <v>34.710899999999995</v>
      </c>
      <c r="J53" t="s">
        <v>173</v>
      </c>
      <c r="K53">
        <v>10.039999999999999</v>
      </c>
      <c r="L53" t="s">
        <v>51</v>
      </c>
      <c r="M53">
        <v>2022</v>
      </c>
    </row>
    <row r="54" spans="2:13" x14ac:dyDescent="0.25">
      <c r="B54" t="s">
        <v>166</v>
      </c>
      <c r="C54">
        <v>210929</v>
      </c>
      <c r="D54">
        <v>44812</v>
      </c>
      <c r="E54" t="s">
        <v>232</v>
      </c>
      <c r="F54" t="s">
        <v>167</v>
      </c>
      <c r="G54">
        <v>7991.9</v>
      </c>
      <c r="H54">
        <f t="shared" si="0"/>
        <v>6313.6009999999997</v>
      </c>
      <c r="I54">
        <f t="shared" si="1"/>
        <v>1678.2989999999998</v>
      </c>
      <c r="J54" t="s">
        <v>174</v>
      </c>
      <c r="K54">
        <v>213</v>
      </c>
      <c r="L54" t="s">
        <v>44</v>
      </c>
      <c r="M54">
        <v>2022</v>
      </c>
    </row>
    <row r="55" spans="2:13" x14ac:dyDescent="0.25">
      <c r="B55" t="s">
        <v>175</v>
      </c>
      <c r="C55">
        <v>220057</v>
      </c>
      <c r="D55">
        <v>44593</v>
      </c>
      <c r="E55" t="s">
        <v>232</v>
      </c>
      <c r="F55" t="s">
        <v>167</v>
      </c>
      <c r="G55">
        <v>2156.3200000000002</v>
      </c>
      <c r="H55">
        <f t="shared" si="0"/>
        <v>1703.4928000000002</v>
      </c>
      <c r="I55">
        <f t="shared" si="1"/>
        <v>452.8272</v>
      </c>
      <c r="J55" t="s">
        <v>176</v>
      </c>
      <c r="K55">
        <v>58.86</v>
      </c>
      <c r="L55" t="s">
        <v>51</v>
      </c>
      <c r="M55">
        <v>2022</v>
      </c>
    </row>
    <row r="56" spans="2:13" x14ac:dyDescent="0.25">
      <c r="B56" t="s">
        <v>175</v>
      </c>
      <c r="C56">
        <v>220110</v>
      </c>
      <c r="D56">
        <v>44620</v>
      </c>
      <c r="E56" t="s">
        <v>232</v>
      </c>
      <c r="F56" t="s">
        <v>167</v>
      </c>
      <c r="G56">
        <v>9343.18</v>
      </c>
      <c r="H56">
        <f t="shared" si="0"/>
        <v>7381.1122000000005</v>
      </c>
      <c r="I56">
        <f t="shared" si="1"/>
        <v>1962.0678</v>
      </c>
      <c r="J56" t="s">
        <v>177</v>
      </c>
      <c r="K56">
        <v>245.03</v>
      </c>
      <c r="L56" t="s">
        <v>51</v>
      </c>
      <c r="M56">
        <v>2022</v>
      </c>
    </row>
    <row r="57" spans="2:13" x14ac:dyDescent="0.25">
      <c r="B57" t="s">
        <v>175</v>
      </c>
      <c r="C57">
        <v>220168</v>
      </c>
      <c r="D57">
        <v>44648</v>
      </c>
      <c r="E57" t="s">
        <v>232</v>
      </c>
      <c r="F57" t="s">
        <v>167</v>
      </c>
      <c r="G57">
        <v>11956.58</v>
      </c>
      <c r="H57">
        <f t="shared" si="0"/>
        <v>9445.6981999999989</v>
      </c>
      <c r="I57">
        <f t="shared" si="1"/>
        <v>2510.8818000000001</v>
      </c>
      <c r="J57" t="s">
        <v>178</v>
      </c>
      <c r="K57">
        <v>270</v>
      </c>
      <c r="L57" t="s">
        <v>44</v>
      </c>
      <c r="M57">
        <v>2022</v>
      </c>
    </row>
    <row r="58" spans="2:13" x14ac:dyDescent="0.25">
      <c r="B58" t="s">
        <v>175</v>
      </c>
      <c r="C58">
        <v>220184</v>
      </c>
      <c r="D58">
        <v>44652</v>
      </c>
      <c r="E58" t="s">
        <v>232</v>
      </c>
      <c r="F58" t="s">
        <v>167</v>
      </c>
      <c r="G58">
        <v>2525.7399999999998</v>
      </c>
      <c r="H58">
        <f t="shared" si="0"/>
        <v>1995.3345999999997</v>
      </c>
      <c r="I58">
        <f t="shared" si="1"/>
        <v>530.40539999999999</v>
      </c>
      <c r="J58" t="s">
        <v>179</v>
      </c>
      <c r="K58">
        <v>61.9</v>
      </c>
      <c r="L58" t="s">
        <v>51</v>
      </c>
      <c r="M58">
        <v>2022</v>
      </c>
    </row>
    <row r="59" spans="2:13" x14ac:dyDescent="0.25">
      <c r="B59" t="s">
        <v>175</v>
      </c>
      <c r="C59">
        <v>220223</v>
      </c>
      <c r="D59">
        <v>44671</v>
      </c>
      <c r="E59" t="s">
        <v>232</v>
      </c>
      <c r="F59" t="s">
        <v>167</v>
      </c>
      <c r="G59">
        <v>1755.98</v>
      </c>
      <c r="H59">
        <f t="shared" si="0"/>
        <v>1387.2242000000001</v>
      </c>
      <c r="I59">
        <f t="shared" si="1"/>
        <v>368.75579999999997</v>
      </c>
      <c r="J59" t="s">
        <v>180</v>
      </c>
      <c r="K59">
        <v>42.25</v>
      </c>
      <c r="L59" t="s">
        <v>51</v>
      </c>
      <c r="M59">
        <v>2022</v>
      </c>
    </row>
    <row r="60" spans="2:13" x14ac:dyDescent="0.25">
      <c r="B60" t="s">
        <v>175</v>
      </c>
      <c r="C60">
        <v>220404</v>
      </c>
      <c r="D60">
        <v>44762</v>
      </c>
      <c r="E60" t="s">
        <v>232</v>
      </c>
      <c r="F60" t="s">
        <v>167</v>
      </c>
      <c r="G60">
        <v>2678.24</v>
      </c>
      <c r="H60">
        <f t="shared" si="0"/>
        <v>2115.8095999999996</v>
      </c>
      <c r="I60">
        <f t="shared" si="1"/>
        <v>562.43039999999996</v>
      </c>
      <c r="J60" t="s">
        <v>181</v>
      </c>
      <c r="K60">
        <v>57.98</v>
      </c>
      <c r="L60" t="s">
        <v>51</v>
      </c>
      <c r="M60">
        <v>2022</v>
      </c>
    </row>
    <row r="61" spans="2:13" x14ac:dyDescent="0.25">
      <c r="B61" t="s">
        <v>175</v>
      </c>
      <c r="C61">
        <v>220408</v>
      </c>
      <c r="D61">
        <v>44762</v>
      </c>
      <c r="E61" t="s">
        <v>232</v>
      </c>
      <c r="F61" t="s">
        <v>167</v>
      </c>
      <c r="G61">
        <v>4990.6099999999997</v>
      </c>
      <c r="H61">
        <f t="shared" si="0"/>
        <v>3942.5818999999997</v>
      </c>
      <c r="I61">
        <f t="shared" si="1"/>
        <v>1048.0281</v>
      </c>
      <c r="J61" t="s">
        <v>182</v>
      </c>
      <c r="K61">
        <v>112.47</v>
      </c>
      <c r="L61" t="s">
        <v>51</v>
      </c>
      <c r="M61">
        <v>2022</v>
      </c>
    </row>
    <row r="62" spans="2:13" x14ac:dyDescent="0.25">
      <c r="B62" t="s">
        <v>175</v>
      </c>
      <c r="C62">
        <v>220413</v>
      </c>
      <c r="D62">
        <v>44764</v>
      </c>
      <c r="E62" t="s">
        <v>232</v>
      </c>
      <c r="F62" t="s">
        <v>167</v>
      </c>
      <c r="G62">
        <v>1238</v>
      </c>
      <c r="H62">
        <f t="shared" si="0"/>
        <v>978.02</v>
      </c>
      <c r="I62">
        <f t="shared" si="1"/>
        <v>259.98</v>
      </c>
      <c r="J62" t="s">
        <v>183</v>
      </c>
      <c r="K62">
        <v>28.43</v>
      </c>
      <c r="L62" t="s">
        <v>51</v>
      </c>
      <c r="M62">
        <v>2022</v>
      </c>
    </row>
    <row r="63" spans="2:13" x14ac:dyDescent="0.25">
      <c r="B63" t="s">
        <v>175</v>
      </c>
      <c r="C63">
        <v>220415</v>
      </c>
      <c r="D63">
        <v>44767</v>
      </c>
      <c r="E63" t="s">
        <v>232</v>
      </c>
      <c r="F63" t="s">
        <v>167</v>
      </c>
      <c r="G63">
        <v>1881.13</v>
      </c>
      <c r="H63">
        <f t="shared" si="0"/>
        <v>1486.0927000000001</v>
      </c>
      <c r="I63">
        <f t="shared" si="1"/>
        <v>395.03730000000002</v>
      </c>
      <c r="J63" t="s">
        <v>184</v>
      </c>
      <c r="K63">
        <v>40.44</v>
      </c>
      <c r="L63" t="s">
        <v>44</v>
      </c>
      <c r="M63">
        <v>2022</v>
      </c>
    </row>
    <row r="64" spans="2:13" x14ac:dyDescent="0.25">
      <c r="B64" t="s">
        <v>175</v>
      </c>
      <c r="C64">
        <v>220417</v>
      </c>
      <c r="D64">
        <v>44768</v>
      </c>
      <c r="E64" t="s">
        <v>232</v>
      </c>
      <c r="F64" t="s">
        <v>167</v>
      </c>
      <c r="G64">
        <v>2599.2800000000002</v>
      </c>
      <c r="H64">
        <f t="shared" si="0"/>
        <v>2053.4312</v>
      </c>
      <c r="I64">
        <f t="shared" si="1"/>
        <v>545.84879999999998</v>
      </c>
      <c r="J64" t="s">
        <v>185</v>
      </c>
      <c r="K64">
        <v>56.18</v>
      </c>
      <c r="L64" t="s">
        <v>51</v>
      </c>
      <c r="M64">
        <v>2022</v>
      </c>
    </row>
    <row r="65" spans="2:13" x14ac:dyDescent="0.25">
      <c r="B65" t="s">
        <v>175</v>
      </c>
      <c r="C65">
        <v>220428</v>
      </c>
      <c r="D65">
        <v>44774</v>
      </c>
      <c r="E65" t="s">
        <v>232</v>
      </c>
      <c r="F65" t="s">
        <v>167</v>
      </c>
      <c r="G65">
        <v>2577.04</v>
      </c>
      <c r="H65">
        <f t="shared" si="0"/>
        <v>2035.8616</v>
      </c>
      <c r="I65">
        <f t="shared" si="1"/>
        <v>541.17840000000001</v>
      </c>
      <c r="J65" t="s">
        <v>186</v>
      </c>
      <c r="K65">
        <v>53.41</v>
      </c>
      <c r="L65" t="s">
        <v>44</v>
      </c>
      <c r="M65">
        <v>2022</v>
      </c>
    </row>
    <row r="66" spans="2:13" x14ac:dyDescent="0.25">
      <c r="B66" t="s">
        <v>175</v>
      </c>
      <c r="C66">
        <v>220521</v>
      </c>
      <c r="D66">
        <v>44833</v>
      </c>
      <c r="E66" t="s">
        <v>232</v>
      </c>
      <c r="F66" t="s">
        <v>167</v>
      </c>
      <c r="G66">
        <v>2082.14</v>
      </c>
      <c r="H66">
        <f t="shared" si="0"/>
        <v>1644.8905999999999</v>
      </c>
      <c r="I66">
        <f t="shared" si="1"/>
        <v>437.24939999999998</v>
      </c>
      <c r="J66" t="s">
        <v>187</v>
      </c>
      <c r="K66">
        <v>41.9</v>
      </c>
      <c r="L66" t="s">
        <v>44</v>
      </c>
      <c r="M66">
        <v>2022</v>
      </c>
    </row>
    <row r="67" spans="2:13" x14ac:dyDescent="0.25">
      <c r="B67" t="s">
        <v>175</v>
      </c>
      <c r="C67">
        <v>220522</v>
      </c>
      <c r="D67">
        <v>44833</v>
      </c>
      <c r="E67" t="s">
        <v>232</v>
      </c>
      <c r="F67" t="s">
        <v>167</v>
      </c>
      <c r="G67">
        <v>2701.25</v>
      </c>
      <c r="H67">
        <f t="shared" si="0"/>
        <v>2133.9875000000002</v>
      </c>
      <c r="I67">
        <f t="shared" si="1"/>
        <v>567.26249999999993</v>
      </c>
      <c r="J67" t="s">
        <v>188</v>
      </c>
      <c r="K67">
        <v>52.55</v>
      </c>
      <c r="L67" t="s">
        <v>44</v>
      </c>
      <c r="M67">
        <v>2022</v>
      </c>
    </row>
    <row r="68" spans="2:13" x14ac:dyDescent="0.25">
      <c r="B68" t="s">
        <v>175</v>
      </c>
      <c r="C68">
        <v>220523</v>
      </c>
      <c r="D68">
        <v>44833</v>
      </c>
      <c r="E68" t="s">
        <v>232</v>
      </c>
      <c r="F68" t="s">
        <v>167</v>
      </c>
      <c r="G68">
        <v>1972.42</v>
      </c>
      <c r="H68">
        <f t="shared" si="0"/>
        <v>1558.2118</v>
      </c>
      <c r="I68">
        <f t="shared" si="1"/>
        <v>414.20819999999998</v>
      </c>
      <c r="J68" t="s">
        <v>189</v>
      </c>
      <c r="K68">
        <v>34.729999999999997</v>
      </c>
      <c r="L68" t="s">
        <v>44</v>
      </c>
      <c r="M68">
        <v>2022</v>
      </c>
    </row>
    <row r="69" spans="2:13" x14ac:dyDescent="0.25">
      <c r="B69" t="s">
        <v>175</v>
      </c>
      <c r="C69">
        <v>220531</v>
      </c>
      <c r="D69">
        <v>44840</v>
      </c>
      <c r="E69" t="s">
        <v>232</v>
      </c>
      <c r="F69" t="s">
        <v>167</v>
      </c>
      <c r="G69">
        <v>23140.13</v>
      </c>
      <c r="H69">
        <f t="shared" si="0"/>
        <v>18280.702700000002</v>
      </c>
      <c r="I69">
        <f t="shared" si="1"/>
        <v>4859.4273000000003</v>
      </c>
      <c r="J69" t="s">
        <v>190</v>
      </c>
      <c r="K69">
        <v>460.39</v>
      </c>
      <c r="L69" t="s">
        <v>44</v>
      </c>
      <c r="M69">
        <v>2022</v>
      </c>
    </row>
    <row r="70" spans="2:13" x14ac:dyDescent="0.25">
      <c r="B70" t="s">
        <v>175</v>
      </c>
      <c r="C70">
        <v>220586</v>
      </c>
      <c r="D70">
        <v>44872</v>
      </c>
      <c r="E70" t="s">
        <v>232</v>
      </c>
      <c r="F70" t="s">
        <v>167</v>
      </c>
      <c r="G70">
        <v>2549.13</v>
      </c>
      <c r="H70">
        <f t="shared" si="0"/>
        <v>2013.8126999999999</v>
      </c>
      <c r="I70">
        <f t="shared" si="1"/>
        <v>535.31730000000005</v>
      </c>
      <c r="J70" t="s">
        <v>191</v>
      </c>
      <c r="K70">
        <v>50.02</v>
      </c>
      <c r="L70" t="s">
        <v>44</v>
      </c>
      <c r="M70">
        <v>2022</v>
      </c>
    </row>
    <row r="71" spans="2:13" x14ac:dyDescent="0.25">
      <c r="B71" t="s">
        <v>175</v>
      </c>
      <c r="C71">
        <v>220593</v>
      </c>
      <c r="D71">
        <v>44876</v>
      </c>
      <c r="E71" t="s">
        <v>232</v>
      </c>
      <c r="F71" t="s">
        <v>167</v>
      </c>
      <c r="G71">
        <v>1101.83</v>
      </c>
      <c r="H71">
        <f t="shared" si="0"/>
        <v>870.44569999999999</v>
      </c>
      <c r="I71">
        <f t="shared" si="1"/>
        <v>231.38429999999997</v>
      </c>
      <c r="J71" t="s">
        <v>192</v>
      </c>
      <c r="K71">
        <v>25.57</v>
      </c>
      <c r="L71" t="s">
        <v>51</v>
      </c>
      <c r="M71">
        <v>2022</v>
      </c>
    </row>
    <row r="72" spans="2:13" x14ac:dyDescent="0.25">
      <c r="B72" t="s">
        <v>175</v>
      </c>
      <c r="C72">
        <v>220629</v>
      </c>
      <c r="D72">
        <v>44896</v>
      </c>
      <c r="E72" t="s">
        <v>232</v>
      </c>
      <c r="F72" t="s">
        <v>167</v>
      </c>
      <c r="G72">
        <v>2810.9</v>
      </c>
      <c r="H72">
        <f t="shared" si="0"/>
        <v>2220.6109999999999</v>
      </c>
      <c r="I72">
        <f t="shared" si="1"/>
        <v>590.28899999999999</v>
      </c>
      <c r="J72" t="s">
        <v>193</v>
      </c>
      <c r="K72">
        <v>52</v>
      </c>
      <c r="L72" t="s">
        <v>44</v>
      </c>
      <c r="M72">
        <v>2022</v>
      </c>
    </row>
    <row r="73" spans="2:13" x14ac:dyDescent="0.25">
      <c r="B73" t="s">
        <v>196</v>
      </c>
      <c r="C73">
        <v>220123</v>
      </c>
      <c r="D73">
        <v>44592</v>
      </c>
      <c r="E73" t="s">
        <v>197</v>
      </c>
      <c r="H73">
        <v>-213983.74</v>
      </c>
      <c r="J73" t="s">
        <v>198</v>
      </c>
      <c r="K73">
        <v>-8084.01</v>
      </c>
      <c r="L73" t="s">
        <v>44</v>
      </c>
      <c r="M73">
        <v>2022</v>
      </c>
    </row>
    <row r="74" spans="2:13" x14ac:dyDescent="0.25">
      <c r="B74" t="s">
        <v>196</v>
      </c>
      <c r="C74">
        <v>220196</v>
      </c>
      <c r="D74">
        <v>44620</v>
      </c>
      <c r="E74" t="s">
        <v>197</v>
      </c>
      <c r="H74">
        <v>-332211.83</v>
      </c>
      <c r="J74" t="s">
        <v>199</v>
      </c>
      <c r="K74">
        <v>-12006.21</v>
      </c>
      <c r="L74" t="s">
        <v>44</v>
      </c>
      <c r="M74">
        <v>2022</v>
      </c>
    </row>
    <row r="75" spans="2:13" x14ac:dyDescent="0.25">
      <c r="B75" t="s">
        <v>196</v>
      </c>
      <c r="C75">
        <v>220300</v>
      </c>
      <c r="D75">
        <v>44651</v>
      </c>
      <c r="E75" t="s">
        <v>197</v>
      </c>
      <c r="H75">
        <v>-123074.95</v>
      </c>
      <c r="J75" t="s">
        <v>200</v>
      </c>
      <c r="K75">
        <v>-3381.18</v>
      </c>
      <c r="L75" t="s">
        <v>44</v>
      </c>
      <c r="M75">
        <v>2022</v>
      </c>
    </row>
    <row r="76" spans="2:13" x14ac:dyDescent="0.25">
      <c r="B76" t="s">
        <v>196</v>
      </c>
      <c r="C76">
        <v>220407</v>
      </c>
      <c r="D76">
        <v>44681</v>
      </c>
      <c r="E76" t="s">
        <v>197</v>
      </c>
      <c r="H76">
        <v>-347005.57</v>
      </c>
      <c r="J76" t="s">
        <v>201</v>
      </c>
      <c r="K76">
        <v>-9968.56</v>
      </c>
      <c r="L76" t="s">
        <v>44</v>
      </c>
      <c r="M76">
        <v>2022</v>
      </c>
    </row>
    <row r="77" spans="2:13" x14ac:dyDescent="0.25">
      <c r="B77" t="s">
        <v>196</v>
      </c>
      <c r="C77">
        <v>220511</v>
      </c>
      <c r="D77">
        <v>44712</v>
      </c>
      <c r="E77" t="s">
        <v>197</v>
      </c>
      <c r="H77">
        <v>-535397.52</v>
      </c>
      <c r="J77" t="s">
        <v>202</v>
      </c>
      <c r="K77">
        <v>-15047.71</v>
      </c>
      <c r="L77" t="s">
        <v>44</v>
      </c>
      <c r="M77">
        <v>2022</v>
      </c>
    </row>
    <row r="78" spans="2:13" x14ac:dyDescent="0.25">
      <c r="B78" t="s">
        <v>196</v>
      </c>
      <c r="C78">
        <v>220603</v>
      </c>
      <c r="D78">
        <v>44742</v>
      </c>
      <c r="E78" t="s">
        <v>197</v>
      </c>
      <c r="H78">
        <v>-371235.59</v>
      </c>
      <c r="J78" t="s">
        <v>203</v>
      </c>
      <c r="K78">
        <v>-9920.7800000000007</v>
      </c>
      <c r="L78" t="s">
        <v>44</v>
      </c>
      <c r="M78">
        <v>2022</v>
      </c>
    </row>
    <row r="79" spans="2:13" x14ac:dyDescent="0.25">
      <c r="B79" t="s">
        <v>196</v>
      </c>
      <c r="C79">
        <v>220709</v>
      </c>
      <c r="D79">
        <v>44773</v>
      </c>
      <c r="E79" t="s">
        <v>197</v>
      </c>
      <c r="H79">
        <v>-499124.47999999998</v>
      </c>
      <c r="J79" t="s">
        <v>204</v>
      </c>
      <c r="K79">
        <v>-13934.24</v>
      </c>
      <c r="L79" t="s">
        <v>44</v>
      </c>
      <c r="M79">
        <v>2022</v>
      </c>
    </row>
    <row r="80" spans="2:13" x14ac:dyDescent="0.25">
      <c r="B80" t="s">
        <v>196</v>
      </c>
      <c r="C80">
        <v>220797</v>
      </c>
      <c r="D80">
        <v>44804</v>
      </c>
      <c r="E80" t="s">
        <v>197</v>
      </c>
      <c r="H80">
        <v>-341655.42</v>
      </c>
      <c r="J80" t="s">
        <v>205</v>
      </c>
      <c r="K80">
        <v>-9995.77</v>
      </c>
      <c r="L80" t="s">
        <v>44</v>
      </c>
      <c r="M80">
        <v>2022</v>
      </c>
    </row>
    <row r="81" spans="2:13" x14ac:dyDescent="0.25">
      <c r="B81" t="s">
        <v>196</v>
      </c>
      <c r="C81">
        <v>220860</v>
      </c>
      <c r="D81">
        <v>44834</v>
      </c>
      <c r="E81" t="s">
        <v>197</v>
      </c>
      <c r="H81">
        <v>-426048.51</v>
      </c>
      <c r="J81" t="s">
        <v>206</v>
      </c>
      <c r="K81">
        <v>-12683.79</v>
      </c>
      <c r="L81" t="s">
        <v>44</v>
      </c>
      <c r="M81">
        <v>2022</v>
      </c>
    </row>
    <row r="82" spans="2:13" x14ac:dyDescent="0.25">
      <c r="B82" t="s">
        <v>196</v>
      </c>
      <c r="C82">
        <v>220962</v>
      </c>
      <c r="D82">
        <v>44865</v>
      </c>
      <c r="E82" t="s">
        <v>197</v>
      </c>
      <c r="H82">
        <v>-399721.87</v>
      </c>
      <c r="J82" t="s">
        <v>207</v>
      </c>
      <c r="K82">
        <v>-11256.6</v>
      </c>
      <c r="L82" t="s">
        <v>44</v>
      </c>
      <c r="M82">
        <v>2022</v>
      </c>
    </row>
    <row r="83" spans="2:13" x14ac:dyDescent="0.25">
      <c r="B83" t="s">
        <v>196</v>
      </c>
      <c r="C83">
        <v>221045</v>
      </c>
      <c r="D83">
        <v>44895</v>
      </c>
      <c r="E83" t="s">
        <v>197</v>
      </c>
      <c r="H83">
        <v>-164456.6</v>
      </c>
      <c r="J83" t="s">
        <v>208</v>
      </c>
      <c r="K83">
        <v>-4943.09</v>
      </c>
      <c r="L83" t="s">
        <v>44</v>
      </c>
      <c r="M83">
        <v>2022</v>
      </c>
    </row>
    <row r="84" spans="2:13" x14ac:dyDescent="0.25">
      <c r="B84" t="s">
        <v>196</v>
      </c>
      <c r="C84">
        <v>220122</v>
      </c>
      <c r="D84">
        <v>44592</v>
      </c>
      <c r="E84" t="s">
        <v>209</v>
      </c>
      <c r="H84">
        <v>-9591.93</v>
      </c>
      <c r="J84" t="s">
        <v>210</v>
      </c>
      <c r="K84">
        <v>-362.37</v>
      </c>
      <c r="L84" t="s">
        <v>44</v>
      </c>
      <c r="M84">
        <v>2022</v>
      </c>
    </row>
    <row r="85" spans="2:13" x14ac:dyDescent="0.25">
      <c r="B85" t="s">
        <v>196</v>
      </c>
      <c r="C85">
        <v>220197</v>
      </c>
      <c r="D85">
        <v>44620</v>
      </c>
      <c r="E85" t="s">
        <v>209</v>
      </c>
      <c r="H85">
        <v>-4122.83</v>
      </c>
      <c r="J85" t="s">
        <v>211</v>
      </c>
      <c r="K85">
        <v>-149</v>
      </c>
      <c r="L85" t="s">
        <v>44</v>
      </c>
      <c r="M85">
        <v>2022</v>
      </c>
    </row>
    <row r="86" spans="2:13" x14ac:dyDescent="0.25">
      <c r="B86" t="s">
        <v>196</v>
      </c>
      <c r="C86">
        <v>220301</v>
      </c>
      <c r="D86">
        <v>44651</v>
      </c>
      <c r="E86" t="s">
        <v>209</v>
      </c>
      <c r="H86">
        <v>-1820</v>
      </c>
      <c r="J86" t="s">
        <v>212</v>
      </c>
      <c r="K86">
        <v>-50</v>
      </c>
      <c r="L86" t="s">
        <v>44</v>
      </c>
      <c r="M86">
        <v>2022</v>
      </c>
    </row>
    <row r="87" spans="2:13" x14ac:dyDescent="0.25">
      <c r="B87" t="s">
        <v>196</v>
      </c>
      <c r="C87">
        <v>220512</v>
      </c>
      <c r="D87">
        <v>44712</v>
      </c>
      <c r="E87" t="s">
        <v>209</v>
      </c>
      <c r="H87">
        <v>-5285.41</v>
      </c>
      <c r="J87" t="s">
        <v>213</v>
      </c>
      <c r="K87">
        <v>-148.55000000000001</v>
      </c>
      <c r="L87" t="s">
        <v>44</v>
      </c>
      <c r="M87">
        <v>2022</v>
      </c>
    </row>
    <row r="88" spans="2:13" x14ac:dyDescent="0.25">
      <c r="B88" t="s">
        <v>196</v>
      </c>
      <c r="C88">
        <v>220604</v>
      </c>
      <c r="D88">
        <v>44742</v>
      </c>
      <c r="E88" t="s">
        <v>209</v>
      </c>
      <c r="H88">
        <v>-4520.34</v>
      </c>
      <c r="J88" t="s">
        <v>214</v>
      </c>
      <c r="K88">
        <v>-120.8</v>
      </c>
      <c r="L88" t="s">
        <v>44</v>
      </c>
      <c r="M88">
        <v>2022</v>
      </c>
    </row>
    <row r="89" spans="2:13" x14ac:dyDescent="0.25">
      <c r="B89" t="s">
        <v>196</v>
      </c>
      <c r="C89">
        <v>220710</v>
      </c>
      <c r="D89">
        <v>44773</v>
      </c>
      <c r="E89" t="s">
        <v>209</v>
      </c>
      <c r="H89">
        <v>-2256.66</v>
      </c>
      <c r="J89" t="s">
        <v>215</v>
      </c>
      <c r="K89">
        <v>-63</v>
      </c>
      <c r="L89" t="s">
        <v>44</v>
      </c>
      <c r="M89">
        <v>2022</v>
      </c>
    </row>
    <row r="90" spans="2:13" x14ac:dyDescent="0.25">
      <c r="B90" t="s">
        <v>196</v>
      </c>
      <c r="C90">
        <v>220798</v>
      </c>
      <c r="D90">
        <v>44804</v>
      </c>
      <c r="E90" t="s">
        <v>209</v>
      </c>
      <c r="H90">
        <v>-4219.5200000000004</v>
      </c>
      <c r="J90" t="s">
        <v>216</v>
      </c>
      <c r="K90">
        <v>-123.45</v>
      </c>
      <c r="L90" t="s">
        <v>44</v>
      </c>
      <c r="M90">
        <v>2022</v>
      </c>
    </row>
    <row r="91" spans="2:13" x14ac:dyDescent="0.25">
      <c r="B91" t="s">
        <v>196</v>
      </c>
      <c r="C91">
        <v>220961</v>
      </c>
      <c r="D91">
        <v>44865</v>
      </c>
      <c r="E91" t="s">
        <v>209</v>
      </c>
      <c r="H91">
        <v>-4229.24</v>
      </c>
      <c r="J91" t="s">
        <v>217</v>
      </c>
      <c r="K91">
        <v>-119.1</v>
      </c>
      <c r="L91" t="s">
        <v>44</v>
      </c>
      <c r="M91">
        <v>2022</v>
      </c>
    </row>
    <row r="92" spans="2:13" x14ac:dyDescent="0.25">
      <c r="B92" t="s">
        <v>196</v>
      </c>
      <c r="C92">
        <v>221046</v>
      </c>
      <c r="D92">
        <v>44895</v>
      </c>
      <c r="E92" t="s">
        <v>209</v>
      </c>
      <c r="H92">
        <v>-1297.53</v>
      </c>
      <c r="J92" t="s">
        <v>218</v>
      </c>
      <c r="K92">
        <v>-39</v>
      </c>
      <c r="L92" t="s">
        <v>44</v>
      </c>
      <c r="M92">
        <v>2022</v>
      </c>
    </row>
    <row r="93" spans="2:13" x14ac:dyDescent="0.25">
      <c r="B93" t="s">
        <v>196</v>
      </c>
      <c r="C93">
        <v>220121</v>
      </c>
      <c r="D93">
        <v>44592</v>
      </c>
      <c r="E93" t="s">
        <v>219</v>
      </c>
      <c r="H93">
        <v>-5927.69</v>
      </c>
      <c r="J93" t="s">
        <v>220</v>
      </c>
      <c r="K93">
        <v>-223.94</v>
      </c>
      <c r="L93" t="s">
        <v>44</v>
      </c>
      <c r="M93">
        <v>2022</v>
      </c>
    </row>
    <row r="94" spans="2:13" x14ac:dyDescent="0.25">
      <c r="B94" t="s">
        <v>196</v>
      </c>
      <c r="C94">
        <v>220198</v>
      </c>
      <c r="D94">
        <v>44620</v>
      </c>
      <c r="E94" t="s">
        <v>219</v>
      </c>
      <c r="H94">
        <v>-5330.35</v>
      </c>
      <c r="J94" t="s">
        <v>221</v>
      </c>
      <c r="K94">
        <v>-192.64</v>
      </c>
      <c r="L94" t="s">
        <v>44</v>
      </c>
      <c r="M94">
        <v>2022</v>
      </c>
    </row>
    <row r="95" spans="2:13" x14ac:dyDescent="0.25">
      <c r="B95" t="s">
        <v>196</v>
      </c>
      <c r="C95">
        <v>220302</v>
      </c>
      <c r="D95">
        <v>44651</v>
      </c>
      <c r="E95" t="s">
        <v>219</v>
      </c>
      <c r="H95">
        <v>-8290.1</v>
      </c>
      <c r="J95" t="s">
        <v>222</v>
      </c>
      <c r="K95">
        <v>-227.75</v>
      </c>
      <c r="L95" t="s">
        <v>44</v>
      </c>
      <c r="M95">
        <v>2022</v>
      </c>
    </row>
    <row r="96" spans="2:13" x14ac:dyDescent="0.25">
      <c r="B96" t="s">
        <v>196</v>
      </c>
      <c r="C96">
        <v>220408</v>
      </c>
      <c r="D96">
        <v>44681</v>
      </c>
      <c r="E96" t="s">
        <v>219</v>
      </c>
      <c r="H96">
        <v>-3776.89</v>
      </c>
      <c r="J96" t="s">
        <v>223</v>
      </c>
      <c r="K96">
        <v>-108.5</v>
      </c>
      <c r="L96" t="s">
        <v>44</v>
      </c>
      <c r="M96">
        <v>2022</v>
      </c>
    </row>
    <row r="97" spans="1:13" x14ac:dyDescent="0.25">
      <c r="B97" t="s">
        <v>196</v>
      </c>
      <c r="C97">
        <v>220513</v>
      </c>
      <c r="D97">
        <v>44712</v>
      </c>
      <c r="E97" t="s">
        <v>219</v>
      </c>
      <c r="H97">
        <v>-7544.03</v>
      </c>
      <c r="J97" t="s">
        <v>224</v>
      </c>
      <c r="K97">
        <v>-212.03</v>
      </c>
      <c r="L97" t="s">
        <v>44</v>
      </c>
      <c r="M97">
        <v>2022</v>
      </c>
    </row>
    <row r="98" spans="1:13" x14ac:dyDescent="0.25">
      <c r="B98" t="s">
        <v>196</v>
      </c>
      <c r="C98">
        <v>220605</v>
      </c>
      <c r="D98">
        <v>44742</v>
      </c>
      <c r="E98" t="s">
        <v>219</v>
      </c>
      <c r="H98">
        <v>-9927.5300000000007</v>
      </c>
      <c r="J98" t="s">
        <v>225</v>
      </c>
      <c r="K98">
        <v>-265.3</v>
      </c>
      <c r="L98" t="s">
        <v>44</v>
      </c>
      <c r="M98">
        <v>2022</v>
      </c>
    </row>
    <row r="99" spans="1:13" x14ac:dyDescent="0.25">
      <c r="B99" t="s">
        <v>196</v>
      </c>
      <c r="C99">
        <v>220711</v>
      </c>
      <c r="D99">
        <v>44773</v>
      </c>
      <c r="E99" t="s">
        <v>219</v>
      </c>
      <c r="H99">
        <v>-3187.98</v>
      </c>
      <c r="J99" t="s">
        <v>226</v>
      </c>
      <c r="K99">
        <v>-89</v>
      </c>
      <c r="L99" t="s">
        <v>44</v>
      </c>
      <c r="M99">
        <v>2022</v>
      </c>
    </row>
    <row r="100" spans="1:13" x14ac:dyDescent="0.25">
      <c r="B100" t="s">
        <v>196</v>
      </c>
      <c r="C100">
        <v>220799</v>
      </c>
      <c r="D100">
        <v>44804</v>
      </c>
      <c r="E100" t="s">
        <v>219</v>
      </c>
      <c r="H100">
        <v>-6870.18</v>
      </c>
      <c r="J100" t="s">
        <v>227</v>
      </c>
      <c r="K100">
        <v>-201</v>
      </c>
      <c r="L100" t="s">
        <v>44</v>
      </c>
      <c r="M100">
        <v>2022</v>
      </c>
    </row>
    <row r="101" spans="1:13" x14ac:dyDescent="0.25">
      <c r="B101" t="s">
        <v>196</v>
      </c>
      <c r="C101">
        <v>220861</v>
      </c>
      <c r="D101">
        <v>44834</v>
      </c>
      <c r="E101" t="s">
        <v>219</v>
      </c>
      <c r="H101">
        <v>-13536.1</v>
      </c>
      <c r="J101" t="s">
        <v>228</v>
      </c>
      <c r="K101">
        <v>-402.98</v>
      </c>
      <c r="L101" t="s">
        <v>44</v>
      </c>
      <c r="M101">
        <v>2022</v>
      </c>
    </row>
    <row r="102" spans="1:13" x14ac:dyDescent="0.25">
      <c r="B102" t="s">
        <v>196</v>
      </c>
      <c r="C102">
        <v>220960</v>
      </c>
      <c r="D102">
        <v>44865</v>
      </c>
      <c r="E102" t="s">
        <v>219</v>
      </c>
      <c r="H102">
        <v>-6072.21</v>
      </c>
      <c r="J102" t="s">
        <v>229</v>
      </c>
      <c r="K102">
        <v>-171</v>
      </c>
      <c r="L102" t="s">
        <v>44</v>
      </c>
      <c r="M102">
        <v>2022</v>
      </c>
    </row>
    <row r="103" spans="1:13" x14ac:dyDescent="0.25">
      <c r="B103" t="s">
        <v>196</v>
      </c>
      <c r="C103">
        <v>221047</v>
      </c>
      <c r="D103">
        <v>44895</v>
      </c>
      <c r="E103" t="s">
        <v>219</v>
      </c>
      <c r="H103">
        <v>-5852.86</v>
      </c>
      <c r="J103" t="s">
        <v>230</v>
      </c>
      <c r="K103">
        <v>-175.92</v>
      </c>
      <c r="L103" t="s">
        <v>44</v>
      </c>
      <c r="M103">
        <v>2022</v>
      </c>
    </row>
    <row r="107" spans="1:13" ht="15.75" thickBot="1" x14ac:dyDescent="0.3"/>
    <row r="108" spans="1:13" ht="15.75" thickTop="1" x14ac:dyDescent="0.25">
      <c r="A108" s="47" t="s">
        <v>59</v>
      </c>
      <c r="B108" s="47" t="s">
        <v>60</v>
      </c>
      <c r="C108" s="47" t="s">
        <v>62</v>
      </c>
      <c r="D108" s="47" t="s">
        <v>194</v>
      </c>
      <c r="E108" s="47" t="s">
        <v>65</v>
      </c>
      <c r="F108" s="47" t="s">
        <v>61</v>
      </c>
      <c r="G108" s="47" t="s">
        <v>195</v>
      </c>
    </row>
    <row r="109" spans="1:13" x14ac:dyDescent="0.25">
      <c r="A109" s="49" t="s">
        <v>196</v>
      </c>
      <c r="B109" s="50">
        <v>220123</v>
      </c>
      <c r="C109" s="49" t="s">
        <v>197</v>
      </c>
      <c r="D109" s="48">
        <v>1</v>
      </c>
      <c r="E109" s="52">
        <v>213983.74</v>
      </c>
      <c r="F109" s="51">
        <v>44592</v>
      </c>
      <c r="G109" s="49" t="s">
        <v>198</v>
      </c>
      <c r="H109" s="14">
        <v>8084.01</v>
      </c>
    </row>
    <row r="110" spans="1:13" x14ac:dyDescent="0.25">
      <c r="A110" s="49" t="s">
        <v>196</v>
      </c>
      <c r="B110" s="50">
        <v>220196</v>
      </c>
      <c r="C110" s="49" t="s">
        <v>197</v>
      </c>
      <c r="D110" s="48">
        <v>2</v>
      </c>
      <c r="E110" s="52">
        <v>332211.83</v>
      </c>
      <c r="F110" s="51">
        <v>44620</v>
      </c>
      <c r="G110" s="49" t="s">
        <v>199</v>
      </c>
      <c r="H110" s="14">
        <v>12006.21</v>
      </c>
    </row>
    <row r="111" spans="1:13" x14ac:dyDescent="0.25">
      <c r="A111" s="49" t="s">
        <v>196</v>
      </c>
      <c r="B111" s="50">
        <v>220300</v>
      </c>
      <c r="C111" s="49" t="s">
        <v>197</v>
      </c>
      <c r="D111" s="48">
        <v>3</v>
      </c>
      <c r="E111" s="52">
        <v>123074.95</v>
      </c>
      <c r="F111" s="51">
        <v>44651</v>
      </c>
      <c r="G111" s="49" t="s">
        <v>200</v>
      </c>
      <c r="H111" s="14">
        <v>3381.18</v>
      </c>
    </row>
    <row r="112" spans="1:13" x14ac:dyDescent="0.25">
      <c r="A112" s="49" t="s">
        <v>196</v>
      </c>
      <c r="B112" s="50">
        <v>220407</v>
      </c>
      <c r="C112" s="49" t="s">
        <v>197</v>
      </c>
      <c r="D112" s="48">
        <v>4</v>
      </c>
      <c r="E112" s="52">
        <v>347005.57</v>
      </c>
      <c r="F112" s="51">
        <v>44681</v>
      </c>
      <c r="G112" s="49" t="s">
        <v>201</v>
      </c>
      <c r="H112" s="14">
        <v>9968.56</v>
      </c>
    </row>
    <row r="113" spans="1:8" x14ac:dyDescent="0.25">
      <c r="A113" s="49" t="s">
        <v>196</v>
      </c>
      <c r="B113" s="50">
        <v>220511</v>
      </c>
      <c r="C113" s="49" t="s">
        <v>197</v>
      </c>
      <c r="D113" s="48">
        <v>5</v>
      </c>
      <c r="E113" s="52">
        <v>535397.52</v>
      </c>
      <c r="F113" s="51">
        <v>44712</v>
      </c>
      <c r="G113" s="49" t="s">
        <v>202</v>
      </c>
      <c r="H113" s="14">
        <v>15047.71</v>
      </c>
    </row>
    <row r="114" spans="1:8" x14ac:dyDescent="0.25">
      <c r="A114" s="49" t="s">
        <v>196</v>
      </c>
      <c r="B114" s="50">
        <v>220603</v>
      </c>
      <c r="C114" s="49" t="s">
        <v>197</v>
      </c>
      <c r="D114" s="48">
        <v>6</v>
      </c>
      <c r="E114" s="52">
        <v>371235.59</v>
      </c>
      <c r="F114" s="51">
        <v>44742</v>
      </c>
      <c r="G114" s="49" t="s">
        <v>203</v>
      </c>
      <c r="H114" s="14">
        <v>9920.7800000000007</v>
      </c>
    </row>
    <row r="115" spans="1:8" x14ac:dyDescent="0.25">
      <c r="A115" s="49" t="s">
        <v>196</v>
      </c>
      <c r="B115" s="50">
        <v>220709</v>
      </c>
      <c r="C115" s="49" t="s">
        <v>197</v>
      </c>
      <c r="D115" s="48">
        <v>7</v>
      </c>
      <c r="E115" s="52">
        <v>499124.47999999998</v>
      </c>
      <c r="F115" s="51">
        <v>44773</v>
      </c>
      <c r="G115" s="49" t="s">
        <v>204</v>
      </c>
      <c r="H115" s="14">
        <v>13934.24</v>
      </c>
    </row>
    <row r="116" spans="1:8" x14ac:dyDescent="0.25">
      <c r="A116" s="49" t="s">
        <v>196</v>
      </c>
      <c r="B116" s="50">
        <v>220797</v>
      </c>
      <c r="C116" s="49" t="s">
        <v>197</v>
      </c>
      <c r="D116" s="48">
        <v>8</v>
      </c>
      <c r="E116" s="52">
        <v>341655.42</v>
      </c>
      <c r="F116" s="51">
        <v>44804</v>
      </c>
      <c r="G116" s="49" t="s">
        <v>205</v>
      </c>
      <c r="H116" s="14">
        <v>9995.77</v>
      </c>
    </row>
    <row r="117" spans="1:8" x14ac:dyDescent="0.25">
      <c r="A117" s="49" t="s">
        <v>196</v>
      </c>
      <c r="B117" s="50">
        <v>220860</v>
      </c>
      <c r="C117" s="49" t="s">
        <v>197</v>
      </c>
      <c r="D117" s="48">
        <v>9</v>
      </c>
      <c r="E117" s="52">
        <v>426048.51</v>
      </c>
      <c r="F117" s="51">
        <v>44834</v>
      </c>
      <c r="G117" s="49" t="s">
        <v>206</v>
      </c>
      <c r="H117" s="14">
        <v>12683.79</v>
      </c>
    </row>
    <row r="118" spans="1:8" x14ac:dyDescent="0.25">
      <c r="A118" s="49" t="s">
        <v>196</v>
      </c>
      <c r="B118" s="50">
        <v>220962</v>
      </c>
      <c r="C118" s="49" t="s">
        <v>197</v>
      </c>
      <c r="D118" s="48">
        <v>10</v>
      </c>
      <c r="E118" s="52">
        <v>399721.87</v>
      </c>
      <c r="F118" s="51">
        <v>44865</v>
      </c>
      <c r="G118" s="49" t="s">
        <v>207</v>
      </c>
      <c r="H118" s="14">
        <v>11256.6</v>
      </c>
    </row>
    <row r="119" spans="1:8" ht="15.75" thickBot="1" x14ac:dyDescent="0.3">
      <c r="A119" s="54" t="s">
        <v>196</v>
      </c>
      <c r="B119" s="55">
        <v>221045</v>
      </c>
      <c r="C119" s="54" t="s">
        <v>197</v>
      </c>
      <c r="D119" s="53">
        <v>11</v>
      </c>
      <c r="E119" s="57">
        <v>164456.6</v>
      </c>
      <c r="F119" s="56">
        <v>44895</v>
      </c>
      <c r="G119" s="54" t="s">
        <v>208</v>
      </c>
      <c r="H119" s="14">
        <v>4943.09</v>
      </c>
    </row>
    <row r="120" spans="1:8" ht="15.75" thickTop="1" x14ac:dyDescent="0.25">
      <c r="A120" s="49" t="s">
        <v>196</v>
      </c>
      <c r="B120" s="50">
        <v>220122</v>
      </c>
      <c r="C120" s="49" t="s">
        <v>209</v>
      </c>
      <c r="D120" s="48">
        <v>1</v>
      </c>
      <c r="E120" s="52">
        <v>9591.93</v>
      </c>
      <c r="F120" s="51">
        <v>44592</v>
      </c>
      <c r="G120" s="49" t="s">
        <v>210</v>
      </c>
      <c r="H120" s="14">
        <v>362.37</v>
      </c>
    </row>
    <row r="121" spans="1:8" x14ac:dyDescent="0.25">
      <c r="A121" s="49" t="s">
        <v>196</v>
      </c>
      <c r="B121" s="50">
        <v>220197</v>
      </c>
      <c r="C121" s="49" t="s">
        <v>209</v>
      </c>
      <c r="D121" s="48">
        <v>2</v>
      </c>
      <c r="E121" s="52">
        <v>4122.83</v>
      </c>
      <c r="F121" s="51">
        <v>44620</v>
      </c>
      <c r="G121" s="49" t="s">
        <v>211</v>
      </c>
      <c r="H121" s="14">
        <v>149</v>
      </c>
    </row>
    <row r="122" spans="1:8" x14ac:dyDescent="0.25">
      <c r="A122" s="49" t="s">
        <v>196</v>
      </c>
      <c r="B122" s="50">
        <v>220301</v>
      </c>
      <c r="C122" s="49" t="s">
        <v>209</v>
      </c>
      <c r="D122" s="48">
        <v>3</v>
      </c>
      <c r="E122" s="52">
        <v>1820</v>
      </c>
      <c r="F122" s="51">
        <v>44651</v>
      </c>
      <c r="G122" s="49" t="s">
        <v>212</v>
      </c>
      <c r="H122" s="14">
        <v>50</v>
      </c>
    </row>
    <row r="123" spans="1:8" x14ac:dyDescent="0.25">
      <c r="A123" s="49" t="s">
        <v>196</v>
      </c>
      <c r="B123" s="50">
        <v>220512</v>
      </c>
      <c r="C123" s="49" t="s">
        <v>209</v>
      </c>
      <c r="D123" s="48">
        <v>5</v>
      </c>
      <c r="E123" s="52">
        <v>5285.41</v>
      </c>
      <c r="F123" s="51">
        <v>44712</v>
      </c>
      <c r="G123" s="49" t="s">
        <v>213</v>
      </c>
      <c r="H123" s="14">
        <v>148.55000000000001</v>
      </c>
    </row>
    <row r="124" spans="1:8" x14ac:dyDescent="0.25">
      <c r="A124" s="49" t="s">
        <v>196</v>
      </c>
      <c r="B124" s="50">
        <v>220604</v>
      </c>
      <c r="C124" s="49" t="s">
        <v>209</v>
      </c>
      <c r="D124" s="48">
        <v>6</v>
      </c>
      <c r="E124" s="52">
        <v>4520.34</v>
      </c>
      <c r="F124" s="51">
        <v>44742</v>
      </c>
      <c r="G124" s="49" t="s">
        <v>214</v>
      </c>
      <c r="H124" s="14">
        <v>120.8</v>
      </c>
    </row>
    <row r="125" spans="1:8" x14ac:dyDescent="0.25">
      <c r="A125" s="49" t="s">
        <v>196</v>
      </c>
      <c r="B125" s="50">
        <v>220710</v>
      </c>
      <c r="C125" s="49" t="s">
        <v>209</v>
      </c>
      <c r="D125" s="48">
        <v>7</v>
      </c>
      <c r="E125" s="52">
        <v>2256.66</v>
      </c>
      <c r="F125" s="51">
        <v>44773</v>
      </c>
      <c r="G125" s="49" t="s">
        <v>215</v>
      </c>
      <c r="H125" s="14">
        <v>63</v>
      </c>
    </row>
    <row r="126" spans="1:8" x14ac:dyDescent="0.25">
      <c r="A126" s="49" t="s">
        <v>196</v>
      </c>
      <c r="B126" s="50">
        <v>220798</v>
      </c>
      <c r="C126" s="49" t="s">
        <v>209</v>
      </c>
      <c r="D126" s="48">
        <v>8</v>
      </c>
      <c r="E126" s="52">
        <v>4219.5200000000004</v>
      </c>
      <c r="F126" s="51">
        <v>44804</v>
      </c>
      <c r="G126" s="49" t="s">
        <v>216</v>
      </c>
      <c r="H126" s="14">
        <v>123.45</v>
      </c>
    </row>
    <row r="127" spans="1:8" x14ac:dyDescent="0.25">
      <c r="A127" s="49" t="s">
        <v>196</v>
      </c>
      <c r="B127" s="50">
        <v>220961</v>
      </c>
      <c r="C127" s="49" t="s">
        <v>209</v>
      </c>
      <c r="D127" s="48">
        <v>10</v>
      </c>
      <c r="E127" s="52">
        <v>4229.24</v>
      </c>
      <c r="F127" s="51">
        <v>44865</v>
      </c>
      <c r="G127" s="49" t="s">
        <v>217</v>
      </c>
      <c r="H127" s="14">
        <v>119.1</v>
      </c>
    </row>
    <row r="128" spans="1:8" ht="15.75" thickBot="1" x14ac:dyDescent="0.3">
      <c r="A128" s="54" t="s">
        <v>196</v>
      </c>
      <c r="B128" s="55">
        <v>221046</v>
      </c>
      <c r="C128" s="54" t="s">
        <v>209</v>
      </c>
      <c r="D128" s="53">
        <v>11</v>
      </c>
      <c r="E128" s="57">
        <v>1297.53</v>
      </c>
      <c r="F128" s="56">
        <v>44895</v>
      </c>
      <c r="G128" s="54" t="s">
        <v>218</v>
      </c>
      <c r="H128" s="14">
        <v>39</v>
      </c>
    </row>
    <row r="129" spans="1:8" ht="15.75" thickTop="1" x14ac:dyDescent="0.25">
      <c r="A129" s="49" t="s">
        <v>196</v>
      </c>
      <c r="B129" s="50">
        <v>220121</v>
      </c>
      <c r="C129" s="49" t="s">
        <v>219</v>
      </c>
      <c r="D129" s="48">
        <v>1</v>
      </c>
      <c r="E129" s="52">
        <v>5927.69</v>
      </c>
      <c r="F129" s="51">
        <v>44592</v>
      </c>
      <c r="G129" s="49" t="s">
        <v>220</v>
      </c>
      <c r="H129" s="14">
        <v>223.94</v>
      </c>
    </row>
    <row r="130" spans="1:8" x14ac:dyDescent="0.25">
      <c r="A130" s="49" t="s">
        <v>196</v>
      </c>
      <c r="B130" s="50">
        <v>220198</v>
      </c>
      <c r="C130" s="49" t="s">
        <v>219</v>
      </c>
      <c r="D130" s="48">
        <v>2</v>
      </c>
      <c r="E130" s="52">
        <v>5330.35</v>
      </c>
      <c r="F130" s="51">
        <v>44620</v>
      </c>
      <c r="G130" s="49" t="s">
        <v>221</v>
      </c>
      <c r="H130" s="14">
        <v>192.64</v>
      </c>
    </row>
    <row r="131" spans="1:8" x14ac:dyDescent="0.25">
      <c r="A131" s="49" t="s">
        <v>196</v>
      </c>
      <c r="B131" s="50">
        <v>220302</v>
      </c>
      <c r="C131" s="49" t="s">
        <v>219</v>
      </c>
      <c r="D131" s="48">
        <v>3</v>
      </c>
      <c r="E131" s="52">
        <v>8290.1</v>
      </c>
      <c r="F131" s="51">
        <v>44651</v>
      </c>
      <c r="G131" s="49" t="s">
        <v>222</v>
      </c>
      <c r="H131" s="14">
        <v>227.75</v>
      </c>
    </row>
    <row r="132" spans="1:8" x14ac:dyDescent="0.25">
      <c r="A132" s="49" t="s">
        <v>196</v>
      </c>
      <c r="B132" s="50">
        <v>220408</v>
      </c>
      <c r="C132" s="49" t="s">
        <v>219</v>
      </c>
      <c r="D132" s="48">
        <v>4</v>
      </c>
      <c r="E132" s="52">
        <v>3776.89</v>
      </c>
      <c r="F132" s="51">
        <v>44681</v>
      </c>
      <c r="G132" s="49" t="s">
        <v>223</v>
      </c>
      <c r="H132" s="14">
        <v>108.5</v>
      </c>
    </row>
    <row r="133" spans="1:8" x14ac:dyDescent="0.25">
      <c r="A133" s="49" t="s">
        <v>196</v>
      </c>
      <c r="B133" s="50">
        <v>220513</v>
      </c>
      <c r="C133" s="49" t="s">
        <v>219</v>
      </c>
      <c r="D133" s="48">
        <v>5</v>
      </c>
      <c r="E133" s="52">
        <v>7544.03</v>
      </c>
      <c r="F133" s="51">
        <v>44712</v>
      </c>
      <c r="G133" s="49" t="s">
        <v>224</v>
      </c>
      <c r="H133" s="14">
        <v>212.03</v>
      </c>
    </row>
    <row r="134" spans="1:8" x14ac:dyDescent="0.25">
      <c r="A134" s="49" t="s">
        <v>196</v>
      </c>
      <c r="B134" s="50">
        <v>220605</v>
      </c>
      <c r="C134" s="49" t="s">
        <v>219</v>
      </c>
      <c r="D134" s="48">
        <v>6</v>
      </c>
      <c r="E134" s="52">
        <v>9927.5300000000007</v>
      </c>
      <c r="F134" s="51">
        <v>44742</v>
      </c>
      <c r="G134" s="49" t="s">
        <v>225</v>
      </c>
      <c r="H134" s="14">
        <v>265.3</v>
      </c>
    </row>
    <row r="135" spans="1:8" x14ac:dyDescent="0.25">
      <c r="A135" s="49" t="s">
        <v>196</v>
      </c>
      <c r="B135" s="50">
        <v>220711</v>
      </c>
      <c r="C135" s="49" t="s">
        <v>219</v>
      </c>
      <c r="D135" s="48">
        <v>7</v>
      </c>
      <c r="E135" s="52">
        <v>3187.98</v>
      </c>
      <c r="F135" s="51">
        <v>44773</v>
      </c>
      <c r="G135" s="49" t="s">
        <v>226</v>
      </c>
      <c r="H135" s="14">
        <v>89</v>
      </c>
    </row>
    <row r="136" spans="1:8" x14ac:dyDescent="0.25">
      <c r="A136" s="49" t="s">
        <v>196</v>
      </c>
      <c r="B136" s="50">
        <v>220799</v>
      </c>
      <c r="C136" s="49" t="s">
        <v>219</v>
      </c>
      <c r="D136" s="48">
        <v>8</v>
      </c>
      <c r="E136" s="52">
        <v>6870.18</v>
      </c>
      <c r="F136" s="51">
        <v>44804</v>
      </c>
      <c r="G136" s="49" t="s">
        <v>227</v>
      </c>
      <c r="H136" s="14">
        <v>201</v>
      </c>
    </row>
    <row r="137" spans="1:8" x14ac:dyDescent="0.25">
      <c r="A137" s="49" t="s">
        <v>196</v>
      </c>
      <c r="B137" s="50">
        <v>220861</v>
      </c>
      <c r="C137" s="49" t="s">
        <v>219</v>
      </c>
      <c r="D137" s="48">
        <v>9</v>
      </c>
      <c r="E137" s="52">
        <v>13536.1</v>
      </c>
      <c r="F137" s="51">
        <v>44834</v>
      </c>
      <c r="G137" s="49" t="s">
        <v>228</v>
      </c>
      <c r="H137" s="14">
        <v>402.98</v>
      </c>
    </row>
    <row r="138" spans="1:8" x14ac:dyDescent="0.25">
      <c r="A138" s="49" t="s">
        <v>196</v>
      </c>
      <c r="B138" s="50">
        <v>220960</v>
      </c>
      <c r="C138" s="49" t="s">
        <v>219</v>
      </c>
      <c r="D138" s="48">
        <v>10</v>
      </c>
      <c r="E138" s="52">
        <v>6072.21</v>
      </c>
      <c r="F138" s="51">
        <v>44865</v>
      </c>
      <c r="G138" s="49" t="s">
        <v>229</v>
      </c>
      <c r="H138" s="14">
        <v>171</v>
      </c>
    </row>
    <row r="139" spans="1:8" ht="15.75" thickBot="1" x14ac:dyDescent="0.3">
      <c r="A139" s="54" t="s">
        <v>196</v>
      </c>
      <c r="B139" s="55">
        <v>221047</v>
      </c>
      <c r="C139" s="54" t="s">
        <v>219</v>
      </c>
      <c r="D139" s="53">
        <v>11</v>
      </c>
      <c r="E139" s="57">
        <v>5852.86</v>
      </c>
      <c r="F139" s="56">
        <v>44895</v>
      </c>
      <c r="G139" s="54" t="s">
        <v>230</v>
      </c>
      <c r="H139" s="14">
        <v>175.92</v>
      </c>
    </row>
    <row r="140" spans="1:8" ht="15.75" thickTop="1" x14ac:dyDescent="0.25">
      <c r="E140" s="14">
        <v>76315.92</v>
      </c>
      <c r="H140" s="14">
        <v>2270.06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opLeftCell="A28" workbookViewId="0">
      <selection activeCell="D53" sqref="D53"/>
    </sheetView>
  </sheetViews>
  <sheetFormatPr defaultRowHeight="15" x14ac:dyDescent="0.25"/>
  <cols>
    <col min="2" max="2" width="30" bestFit="1" customWidth="1"/>
    <col min="3" max="3" width="11.140625" bestFit="1" customWidth="1"/>
    <col min="4" max="4" width="21.5703125" customWidth="1"/>
    <col min="5" max="5" width="6.28515625" customWidth="1"/>
    <col min="6" max="6" width="26.42578125" customWidth="1"/>
    <col min="7" max="7" width="21" customWidth="1"/>
    <col min="8" max="9" width="25.5703125" customWidth="1"/>
    <col min="11" max="11" width="22.5703125" customWidth="1"/>
    <col min="12" max="12" width="14.5703125" customWidth="1"/>
    <col min="13" max="13" width="13.85546875" customWidth="1"/>
    <col min="14" max="14" width="16.5703125" customWidth="1"/>
    <col min="15" max="15" width="17.42578125" customWidth="1"/>
    <col min="17" max="17" width="26.7109375" customWidth="1"/>
  </cols>
  <sheetData>
    <row r="1" spans="1:17" x14ac:dyDescent="0.25">
      <c r="L1" t="s">
        <v>43</v>
      </c>
    </row>
    <row r="2" spans="1:17" ht="15.75" thickBot="1" x14ac:dyDescent="0.3">
      <c r="B2" t="s">
        <v>0</v>
      </c>
      <c r="F2" t="s">
        <v>1</v>
      </c>
      <c r="K2" s="40" t="s">
        <v>36</v>
      </c>
      <c r="L2" s="29" t="s">
        <v>34</v>
      </c>
      <c r="M2" s="29" t="s">
        <v>35</v>
      </c>
      <c r="N2" s="30" t="s">
        <v>37</v>
      </c>
    </row>
    <row r="3" spans="1:17" ht="18.75" x14ac:dyDescent="0.3">
      <c r="B3" s="1" t="s">
        <v>2</v>
      </c>
      <c r="C3" s="1" t="s">
        <v>3</v>
      </c>
      <c r="D3" s="1" t="s">
        <v>4</v>
      </c>
      <c r="F3" s="1" t="s">
        <v>5</v>
      </c>
      <c r="G3" s="9" t="s">
        <v>3</v>
      </c>
      <c r="H3" s="26" t="s">
        <v>4</v>
      </c>
      <c r="I3" s="18"/>
      <c r="L3" s="17"/>
      <c r="N3" s="31"/>
    </row>
    <row r="4" spans="1:17" x14ac:dyDescent="0.25">
      <c r="A4">
        <v>1</v>
      </c>
      <c r="B4" s="2" t="s">
        <v>28</v>
      </c>
      <c r="C4" s="3">
        <v>148968</v>
      </c>
      <c r="D4" s="4">
        <v>3117681</v>
      </c>
      <c r="E4">
        <v>1</v>
      </c>
      <c r="F4" s="2" t="s">
        <v>30</v>
      </c>
      <c r="G4" s="15">
        <v>488</v>
      </c>
      <c r="H4" s="27">
        <v>15857</v>
      </c>
      <c r="I4" s="62">
        <f>H4/G4</f>
        <v>32.493852459016395</v>
      </c>
      <c r="J4" t="s">
        <v>38</v>
      </c>
      <c r="K4" s="14">
        <v>2291624.71</v>
      </c>
      <c r="L4" s="14">
        <v>42603</v>
      </c>
      <c r="M4" s="14">
        <v>46112</v>
      </c>
      <c r="N4" s="32">
        <f>K4+L4-M4</f>
        <v>2288115.71</v>
      </c>
      <c r="P4" s="13"/>
      <c r="Q4" s="14"/>
    </row>
    <row r="5" spans="1:17" x14ac:dyDescent="0.25">
      <c r="A5">
        <v>2</v>
      </c>
      <c r="B5" s="2" t="s">
        <v>29</v>
      </c>
      <c r="C5" s="4">
        <v>360209</v>
      </c>
      <c r="D5" s="4">
        <v>9930986</v>
      </c>
      <c r="E5">
        <v>2</v>
      </c>
      <c r="F5" s="2" t="s">
        <v>31</v>
      </c>
      <c r="G5" s="15">
        <v>2351</v>
      </c>
      <c r="H5" s="27">
        <v>73644</v>
      </c>
      <c r="I5" s="62">
        <f t="shared" ref="I5:I6" si="0">H5/G5</f>
        <v>31.324542747766909</v>
      </c>
      <c r="J5" t="s">
        <v>39</v>
      </c>
      <c r="K5" s="14">
        <v>19009</v>
      </c>
      <c r="L5" s="14">
        <v>12456</v>
      </c>
      <c r="M5" s="14">
        <v>17608</v>
      </c>
      <c r="N5" s="32">
        <f>K5+L5-M5</f>
        <v>13857</v>
      </c>
      <c r="P5" s="13"/>
      <c r="Q5" s="14"/>
    </row>
    <row r="6" spans="1:17" x14ac:dyDescent="0.25">
      <c r="A6">
        <v>3</v>
      </c>
      <c r="B6" s="2" t="s">
        <v>6</v>
      </c>
      <c r="C6" s="4">
        <v>492864</v>
      </c>
      <c r="D6" s="4">
        <v>11921554.869999999</v>
      </c>
      <c r="E6">
        <v>3</v>
      </c>
      <c r="F6" s="2" t="s">
        <v>32</v>
      </c>
      <c r="G6" s="15">
        <v>16170</v>
      </c>
      <c r="H6" s="27">
        <v>392284.2</v>
      </c>
      <c r="I6" s="62">
        <f t="shared" si="0"/>
        <v>24.26</v>
      </c>
      <c r="N6" s="24"/>
    </row>
    <row r="7" spans="1:17" x14ac:dyDescent="0.25">
      <c r="A7">
        <v>4</v>
      </c>
      <c r="B7" s="2" t="s">
        <v>7</v>
      </c>
      <c r="C7" s="4">
        <v>1400678</v>
      </c>
      <c r="D7" s="4">
        <v>17394101.789999999</v>
      </c>
      <c r="E7">
        <v>4</v>
      </c>
      <c r="F7" s="2" t="s">
        <v>8</v>
      </c>
      <c r="G7" s="16"/>
      <c r="H7" s="10"/>
      <c r="N7" s="24"/>
    </row>
    <row r="8" spans="1:17" x14ac:dyDescent="0.25">
      <c r="A8">
        <v>5</v>
      </c>
      <c r="B8" s="2" t="s">
        <v>9</v>
      </c>
      <c r="C8" s="5">
        <v>1400678</v>
      </c>
      <c r="D8" s="4">
        <f>C8*10.95</f>
        <v>15337424.1</v>
      </c>
      <c r="F8" s="2" t="s">
        <v>10</v>
      </c>
      <c r="G8" s="16"/>
      <c r="H8" s="10"/>
      <c r="N8" s="24"/>
    </row>
    <row r="9" spans="1:17" x14ac:dyDescent="0.25">
      <c r="A9">
        <v>6</v>
      </c>
      <c r="B9" s="2" t="s">
        <v>11</v>
      </c>
      <c r="C9" s="5">
        <v>1400678</v>
      </c>
      <c r="D9" s="4">
        <f>C9*0.29</f>
        <v>406196.62</v>
      </c>
      <c r="F9" s="2"/>
      <c r="G9" s="16"/>
      <c r="H9" s="10"/>
      <c r="N9" s="24"/>
    </row>
    <row r="10" spans="1:17" x14ac:dyDescent="0.25">
      <c r="A10">
        <v>7</v>
      </c>
      <c r="B10" s="2" t="s">
        <v>12</v>
      </c>
      <c r="C10" s="4">
        <v>6.5</v>
      </c>
      <c r="D10" s="4">
        <v>165.04</v>
      </c>
      <c r="F10" s="2"/>
      <c r="G10" s="15">
        <f>SUM(G4:G7)</f>
        <v>19009</v>
      </c>
      <c r="H10" s="27">
        <f>SUM(H4:H7)</f>
        <v>481785.2</v>
      </c>
      <c r="I10" s="14"/>
      <c r="N10" s="24"/>
    </row>
    <row r="11" spans="1:17" x14ac:dyDescent="0.25">
      <c r="A11">
        <v>8</v>
      </c>
      <c r="B11" s="2" t="s">
        <v>13</v>
      </c>
      <c r="C11" s="4">
        <v>280.5</v>
      </c>
      <c r="D11" s="4">
        <v>10847.73</v>
      </c>
      <c r="F11" t="s">
        <v>24</v>
      </c>
      <c r="G11" s="25">
        <f>G10*0.755/1000</f>
        <v>14.351794999999999</v>
      </c>
      <c r="N11" s="24"/>
    </row>
    <row r="12" spans="1:17" x14ac:dyDescent="0.25">
      <c r="A12">
        <v>9</v>
      </c>
      <c r="B12" s="2" t="s">
        <v>14</v>
      </c>
      <c r="C12" s="4">
        <v>-111381.29</v>
      </c>
      <c r="D12" s="4">
        <v>-2661593.7999999998</v>
      </c>
      <c r="N12" s="24"/>
    </row>
    <row r="13" spans="1:17" x14ac:dyDescent="0.25">
      <c r="A13">
        <v>10</v>
      </c>
      <c r="B13" s="2" t="s">
        <v>15</v>
      </c>
      <c r="C13" s="4"/>
      <c r="D13" s="4">
        <v>-816699.13</v>
      </c>
      <c r="H13" s="6"/>
      <c r="I13" s="6"/>
      <c r="N13" s="24"/>
    </row>
    <row r="14" spans="1:17" x14ac:dyDescent="0.25">
      <c r="B14" s="2"/>
      <c r="C14" s="4">
        <f>SUM(C4:C13)-(C9+C8)</f>
        <v>2291624.71</v>
      </c>
      <c r="D14" s="4">
        <f>SUM(D4:D13)</f>
        <v>54640664.219999991</v>
      </c>
      <c r="N14" s="24"/>
    </row>
    <row r="15" spans="1:17" x14ac:dyDescent="0.25">
      <c r="N15" s="24"/>
    </row>
    <row r="16" spans="1:17" x14ac:dyDescent="0.25">
      <c r="B16" t="s">
        <v>16</v>
      </c>
      <c r="C16" s="7">
        <f>(C14*0.845)/1000</f>
        <v>1936.4228799499999</v>
      </c>
      <c r="D16" t="s">
        <v>17</v>
      </c>
      <c r="F16" s="6"/>
      <c r="N16" s="24"/>
    </row>
    <row r="17" spans="2:17" x14ac:dyDescent="0.25">
      <c r="B17" t="s">
        <v>18</v>
      </c>
      <c r="C17" s="8">
        <f>D14/1000</f>
        <v>54640.664219999991</v>
      </c>
      <c r="D17" t="s">
        <v>19</v>
      </c>
      <c r="N17" s="24"/>
    </row>
    <row r="18" spans="2:17" x14ac:dyDescent="0.25">
      <c r="N18" s="24"/>
    </row>
    <row r="19" spans="2:17" x14ac:dyDescent="0.25">
      <c r="K19" s="6"/>
      <c r="L19" s="6"/>
      <c r="N19" s="24"/>
    </row>
    <row r="20" spans="2:17" x14ac:dyDescent="0.25">
      <c r="N20" s="24"/>
    </row>
    <row r="21" spans="2:17" x14ac:dyDescent="0.25">
      <c r="N21" s="24"/>
    </row>
    <row r="22" spans="2:17" x14ac:dyDescent="0.25">
      <c r="N22" s="24"/>
      <c r="P22" s="13"/>
      <c r="Q22" s="14"/>
    </row>
    <row r="23" spans="2:17" x14ac:dyDescent="0.25">
      <c r="N23" s="24"/>
    </row>
    <row r="24" spans="2:17" x14ac:dyDescent="0.25">
      <c r="B24" t="s">
        <v>0</v>
      </c>
      <c r="F24" t="s">
        <v>1</v>
      </c>
      <c r="L24" t="s">
        <v>43</v>
      </c>
      <c r="N24" s="24"/>
    </row>
    <row r="25" spans="2:17" ht="19.5" thickBot="1" x14ac:dyDescent="0.35">
      <c r="B25" s="1" t="s">
        <v>20</v>
      </c>
      <c r="C25" s="1" t="s">
        <v>3</v>
      </c>
      <c r="D25" s="1" t="s">
        <v>4</v>
      </c>
      <c r="F25" s="1" t="s">
        <v>21</v>
      </c>
      <c r="G25" s="9" t="s">
        <v>3</v>
      </c>
      <c r="H25" s="26" t="s">
        <v>4</v>
      </c>
      <c r="I25" s="18"/>
      <c r="K25" s="40" t="s">
        <v>40</v>
      </c>
      <c r="L25" s="29" t="s">
        <v>42</v>
      </c>
      <c r="M25" s="29" t="s">
        <v>35</v>
      </c>
      <c r="N25" s="33" t="s">
        <v>37</v>
      </c>
    </row>
    <row r="26" spans="2:17" ht="18.75" x14ac:dyDescent="0.3">
      <c r="B26" s="2" t="s">
        <v>28</v>
      </c>
      <c r="C26" s="3">
        <v>131649</v>
      </c>
      <c r="D26" s="4">
        <v>2749570</v>
      </c>
      <c r="E26">
        <v>1</v>
      </c>
      <c r="F26" s="2" t="s">
        <v>30</v>
      </c>
      <c r="G26" s="15">
        <v>2875</v>
      </c>
      <c r="H26" s="27">
        <v>67328</v>
      </c>
      <c r="I26" s="62">
        <f>H26/G26</f>
        <v>23.418434782608696</v>
      </c>
      <c r="L26" s="17"/>
      <c r="N26" s="34"/>
    </row>
    <row r="27" spans="2:17" x14ac:dyDescent="0.25">
      <c r="B27" s="2" t="s">
        <v>29</v>
      </c>
      <c r="C27" s="4">
        <v>336551</v>
      </c>
      <c r="D27" s="4">
        <v>7940219</v>
      </c>
      <c r="E27">
        <v>2</v>
      </c>
      <c r="F27" s="2" t="s">
        <v>31</v>
      </c>
      <c r="G27" s="15">
        <v>1917</v>
      </c>
      <c r="H27" s="27">
        <v>52726</v>
      </c>
      <c r="I27" s="62">
        <f t="shared" ref="I27:I30" si="1">H27/G27</f>
        <v>27.504434011476263</v>
      </c>
      <c r="J27" t="s">
        <v>38</v>
      </c>
      <c r="K27" s="14">
        <v>2021536.4</v>
      </c>
      <c r="L27" s="14">
        <v>46112</v>
      </c>
      <c r="M27" s="14">
        <v>49687</v>
      </c>
      <c r="N27" s="35">
        <f>K27+L27-M27</f>
        <v>2017961.4</v>
      </c>
    </row>
    <row r="28" spans="2:17" x14ac:dyDescent="0.25">
      <c r="B28" s="2" t="s">
        <v>6</v>
      </c>
      <c r="C28" s="4">
        <v>1272138</v>
      </c>
      <c r="D28" s="4">
        <v>26098724.760000002</v>
      </c>
      <c r="E28">
        <v>3</v>
      </c>
      <c r="F28" s="2" t="s">
        <v>32</v>
      </c>
      <c r="G28" s="15">
        <v>0</v>
      </c>
      <c r="H28" s="27">
        <v>0</v>
      </c>
      <c r="I28" s="62" t="e">
        <f t="shared" si="1"/>
        <v>#DIV/0!</v>
      </c>
      <c r="J28" t="s">
        <v>39</v>
      </c>
      <c r="K28" s="14">
        <v>5536.95</v>
      </c>
      <c r="L28" s="14">
        <v>17608</v>
      </c>
      <c r="M28" s="14">
        <v>4480</v>
      </c>
      <c r="N28" s="35">
        <f>K28+L28-M28</f>
        <v>18664.95</v>
      </c>
    </row>
    <row r="29" spans="2:17" x14ac:dyDescent="0.25">
      <c r="B29" s="2" t="s">
        <v>22</v>
      </c>
      <c r="C29" s="4">
        <v>365314</v>
      </c>
      <c r="D29" s="4">
        <v>7132968.9699999997</v>
      </c>
      <c r="E29">
        <v>4</v>
      </c>
      <c r="F29" s="2" t="s">
        <v>8</v>
      </c>
      <c r="G29" s="16">
        <v>48.6</v>
      </c>
      <c r="H29" s="10">
        <v>1250.44</v>
      </c>
      <c r="I29" s="62">
        <f t="shared" si="1"/>
        <v>25.729218106995884</v>
      </c>
      <c r="K29" s="19"/>
      <c r="N29" s="24"/>
    </row>
    <row r="30" spans="2:17" x14ac:dyDescent="0.25">
      <c r="B30" s="2" t="s">
        <v>23</v>
      </c>
      <c r="C30" s="11">
        <v>31875</v>
      </c>
      <c r="D30" s="4">
        <v>718462.5</v>
      </c>
      <c r="F30" s="2" t="s">
        <v>10</v>
      </c>
      <c r="G30" s="16">
        <v>696.35</v>
      </c>
      <c r="H30" s="27">
        <v>21048.01</v>
      </c>
      <c r="I30" s="62">
        <f t="shared" si="1"/>
        <v>30.226193724420188</v>
      </c>
      <c r="K30" s="6"/>
      <c r="N30" s="24"/>
    </row>
    <row r="31" spans="2:17" x14ac:dyDescent="0.25">
      <c r="B31" s="2" t="s">
        <v>12</v>
      </c>
      <c r="C31" s="4">
        <v>5</v>
      </c>
      <c r="D31" s="4">
        <v>114.21</v>
      </c>
      <c r="F31" s="2"/>
      <c r="G31" s="28"/>
      <c r="H31" s="10"/>
      <c r="N31" s="24"/>
    </row>
    <row r="32" spans="2:17" x14ac:dyDescent="0.25">
      <c r="B32" s="2" t="s">
        <v>13</v>
      </c>
      <c r="C32" s="4">
        <v>156</v>
      </c>
      <c r="D32" s="4">
        <v>4594.84</v>
      </c>
      <c r="F32" s="2"/>
      <c r="G32" s="15">
        <f>SUM(G26:G31)</f>
        <v>5536.9500000000007</v>
      </c>
      <c r="H32" s="27">
        <f>SUM(H26:H31)</f>
        <v>142352.45000000001</v>
      </c>
      <c r="N32" s="24"/>
    </row>
    <row r="33" spans="2:14" x14ac:dyDescent="0.25">
      <c r="B33" s="2" t="s">
        <v>14</v>
      </c>
      <c r="C33" s="4">
        <v>-116151.6</v>
      </c>
      <c r="D33" s="4">
        <v>-2372719.88</v>
      </c>
      <c r="F33" t="s">
        <v>24</v>
      </c>
      <c r="G33" s="39">
        <f>G32*0.755/1000</f>
        <v>4.1803972500000013</v>
      </c>
      <c r="N33" s="24"/>
    </row>
    <row r="34" spans="2:14" x14ac:dyDescent="0.25">
      <c r="B34" s="2" t="s">
        <v>15</v>
      </c>
      <c r="C34" s="4"/>
      <c r="D34" s="4">
        <v>-437095.59</v>
      </c>
      <c r="G34" s="21"/>
      <c r="N34" s="24"/>
    </row>
    <row r="35" spans="2:14" x14ac:dyDescent="0.25">
      <c r="B35" s="2"/>
      <c r="C35" s="4">
        <f>SUM(C26:C34)</f>
        <v>2021536.4</v>
      </c>
      <c r="D35" s="4">
        <f>SUM(D26:D34)</f>
        <v>41834838.810000002</v>
      </c>
      <c r="H35" s="12"/>
      <c r="I35" s="12"/>
      <c r="L35" s="20"/>
      <c r="N35" s="24"/>
    </row>
    <row r="36" spans="2:14" x14ac:dyDescent="0.25">
      <c r="G36" s="21"/>
      <c r="H36" s="21"/>
      <c r="I36" s="21"/>
      <c r="L36" s="20"/>
      <c r="N36" s="24"/>
    </row>
    <row r="37" spans="2:14" x14ac:dyDescent="0.25">
      <c r="B37" t="s">
        <v>16</v>
      </c>
      <c r="C37" s="7">
        <f>(C35*0.845)/1000</f>
        <v>1708.1982579999999</v>
      </c>
      <c r="D37" t="s">
        <v>17</v>
      </c>
      <c r="F37" s="6"/>
      <c r="G37" s="22"/>
      <c r="H37" s="23"/>
      <c r="I37" s="23"/>
      <c r="L37" s="20"/>
      <c r="N37" s="24"/>
    </row>
    <row r="38" spans="2:14" x14ac:dyDescent="0.25">
      <c r="B38" t="s">
        <v>18</v>
      </c>
      <c r="C38" s="8">
        <f>D35/1000</f>
        <v>41834.838810000001</v>
      </c>
      <c r="D38" t="s">
        <v>19</v>
      </c>
      <c r="L38" s="20"/>
      <c r="N38" s="24"/>
    </row>
    <row r="39" spans="2:14" x14ac:dyDescent="0.25">
      <c r="L39" s="20"/>
      <c r="N39" s="24"/>
    </row>
    <row r="40" spans="2:14" x14ac:dyDescent="0.25">
      <c r="J40" s="6"/>
      <c r="K40" s="6"/>
      <c r="L40" s="6"/>
      <c r="N40" s="24"/>
    </row>
    <row r="41" spans="2:14" x14ac:dyDescent="0.25">
      <c r="N41" s="24"/>
    </row>
    <row r="42" spans="2:14" x14ac:dyDescent="0.25">
      <c r="N42" s="24"/>
    </row>
    <row r="43" spans="2:14" x14ac:dyDescent="0.25">
      <c r="B43" t="s">
        <v>0</v>
      </c>
      <c r="F43" t="s">
        <v>1</v>
      </c>
      <c r="L43" t="s">
        <v>43</v>
      </c>
      <c r="N43" s="24"/>
    </row>
    <row r="44" spans="2:14" ht="19.5" thickBot="1" x14ac:dyDescent="0.35">
      <c r="B44" s="1" t="s">
        <v>27</v>
      </c>
      <c r="C44" s="1" t="s">
        <v>3</v>
      </c>
      <c r="D44" s="1" t="s">
        <v>4</v>
      </c>
      <c r="F44" s="1" t="s">
        <v>21</v>
      </c>
      <c r="G44" s="9" t="s">
        <v>3</v>
      </c>
      <c r="H44" s="26" t="s">
        <v>4</v>
      </c>
      <c r="I44" s="18"/>
      <c r="K44" s="40" t="s">
        <v>41</v>
      </c>
      <c r="L44" s="29" t="s">
        <v>34</v>
      </c>
      <c r="M44" s="29" t="s">
        <v>35</v>
      </c>
      <c r="N44" s="36" t="s">
        <v>37</v>
      </c>
    </row>
    <row r="45" spans="2:14" ht="18.75" x14ac:dyDescent="0.3">
      <c r="B45" s="2" t="s">
        <v>28</v>
      </c>
      <c r="C45" s="3">
        <v>162054.01300000001</v>
      </c>
      <c r="D45" s="4">
        <v>4133996.14</v>
      </c>
      <c r="E45">
        <v>1</v>
      </c>
      <c r="F45" s="2" t="s">
        <v>31</v>
      </c>
      <c r="G45" s="15">
        <v>2332.8200000000002</v>
      </c>
      <c r="H45" s="27">
        <v>56218.1</v>
      </c>
      <c r="I45" s="14"/>
      <c r="L45" s="17"/>
      <c r="N45" s="37"/>
    </row>
    <row r="46" spans="2:14" x14ac:dyDescent="0.25">
      <c r="B46" s="2" t="s">
        <v>29</v>
      </c>
      <c r="C46" s="4">
        <v>267716.34999999998</v>
      </c>
      <c r="D46" s="4">
        <v>6829441.2400000002</v>
      </c>
      <c r="E46">
        <v>2</v>
      </c>
      <c r="F46" s="2" t="s">
        <v>32</v>
      </c>
      <c r="G46" s="15">
        <v>7034</v>
      </c>
      <c r="H46" s="27">
        <v>171066.88</v>
      </c>
      <c r="I46" s="14"/>
      <c r="J46" t="s">
        <v>38</v>
      </c>
      <c r="K46" s="14">
        <v>1858671.763</v>
      </c>
      <c r="L46" s="14">
        <v>49687</v>
      </c>
      <c r="M46" s="14">
        <v>49317</v>
      </c>
      <c r="N46" s="38">
        <f>K46+L46-M46</f>
        <v>1859041.763</v>
      </c>
    </row>
    <row r="47" spans="2:14" x14ac:dyDescent="0.25">
      <c r="B47" s="2" t="s">
        <v>6</v>
      </c>
      <c r="C47" s="4">
        <v>600581</v>
      </c>
      <c r="D47" s="4">
        <v>13283590.199999999</v>
      </c>
      <c r="E47">
        <v>3</v>
      </c>
      <c r="F47" s="2" t="s">
        <v>33</v>
      </c>
      <c r="G47" s="15">
        <v>5000</v>
      </c>
      <c r="H47" s="27">
        <v>139100</v>
      </c>
      <c r="I47" s="14"/>
      <c r="J47" t="s">
        <v>39</v>
      </c>
      <c r="K47" s="14">
        <v>14624.32</v>
      </c>
      <c r="L47" s="14">
        <v>4480</v>
      </c>
      <c r="M47" s="14">
        <v>2555</v>
      </c>
      <c r="N47" s="38">
        <f>K47+L47-M47</f>
        <v>16549.32</v>
      </c>
    </row>
    <row r="48" spans="2:14" x14ac:dyDescent="0.25">
      <c r="B48" s="2" t="s">
        <v>22</v>
      </c>
      <c r="C48" s="4">
        <v>808260</v>
      </c>
      <c r="D48" s="4">
        <v>19279992.859999999</v>
      </c>
      <c r="E48">
        <v>4</v>
      </c>
      <c r="F48" s="2" t="s">
        <v>8</v>
      </c>
      <c r="G48" s="15">
        <v>61.04</v>
      </c>
      <c r="H48" s="27">
        <v>1794.83</v>
      </c>
      <c r="I48" s="14"/>
      <c r="K48" s="19"/>
      <c r="N48" s="24"/>
    </row>
    <row r="49" spans="2:12" x14ac:dyDescent="0.25">
      <c r="B49" s="2" t="s">
        <v>25</v>
      </c>
      <c r="C49" s="11">
        <v>128098</v>
      </c>
      <c r="D49" s="4">
        <v>3289292.51</v>
      </c>
      <c r="F49" s="2" t="s">
        <v>10</v>
      </c>
      <c r="G49" s="15">
        <v>196.46</v>
      </c>
      <c r="H49" s="27">
        <v>7534.35</v>
      </c>
      <c r="I49" s="14"/>
      <c r="K49" s="6"/>
    </row>
    <row r="50" spans="2:12" x14ac:dyDescent="0.25">
      <c r="B50" s="2" t="s">
        <v>26</v>
      </c>
      <c r="C50" s="4">
        <v>28497</v>
      </c>
      <c r="D50" s="4">
        <v>757165.3</v>
      </c>
      <c r="F50" s="2"/>
      <c r="G50" s="16"/>
      <c r="H50" s="10"/>
    </row>
    <row r="51" spans="2:12" x14ac:dyDescent="0.25">
      <c r="B51" s="2" t="s">
        <v>12</v>
      </c>
      <c r="C51" s="4">
        <v>92.08</v>
      </c>
      <c r="D51" s="4">
        <v>2971.23</v>
      </c>
      <c r="F51" s="2"/>
      <c r="G51" s="15">
        <f>SUM(G45:G50)</f>
        <v>14624.32</v>
      </c>
      <c r="H51" s="27">
        <f>SUM(H45:H50)</f>
        <v>375714.16</v>
      </c>
      <c r="I51" s="14"/>
    </row>
    <row r="52" spans="2:12" x14ac:dyDescent="0.25">
      <c r="B52" s="2" t="s">
        <v>13</v>
      </c>
      <c r="C52" s="4">
        <v>109.73</v>
      </c>
      <c r="D52" s="4">
        <v>3730.65</v>
      </c>
      <c r="F52" t="s">
        <v>24</v>
      </c>
      <c r="G52" s="39">
        <f>G51*0.755/1000</f>
        <v>11.0413616</v>
      </c>
    </row>
    <row r="53" spans="2:12" x14ac:dyDescent="0.25">
      <c r="B53" s="2" t="s">
        <v>14</v>
      </c>
      <c r="C53" s="4">
        <v>-136736.41</v>
      </c>
      <c r="D53" s="4">
        <v>-3242400.64</v>
      </c>
      <c r="G53" s="21"/>
    </row>
    <row r="54" spans="2:12" x14ac:dyDescent="0.25">
      <c r="B54" s="2" t="s">
        <v>15</v>
      </c>
      <c r="C54" s="4"/>
      <c r="D54" s="4">
        <v>-6111090.6900000004</v>
      </c>
      <c r="H54" s="6"/>
      <c r="I54" s="6"/>
    </row>
    <row r="55" spans="2:12" x14ac:dyDescent="0.25">
      <c r="B55" s="2"/>
      <c r="C55" s="4">
        <f>SUM(C45:C54)</f>
        <v>1858671.763</v>
      </c>
      <c r="D55" s="4">
        <f>SUM(D45:D54)</f>
        <v>38226688.79999999</v>
      </c>
      <c r="H55" s="12"/>
      <c r="I55" s="12"/>
      <c r="L55" s="20"/>
    </row>
    <row r="56" spans="2:12" x14ac:dyDescent="0.25">
      <c r="G56" s="21"/>
      <c r="H56" s="21"/>
      <c r="I56" s="21"/>
      <c r="L56" s="20"/>
    </row>
    <row r="57" spans="2:12" x14ac:dyDescent="0.25">
      <c r="B57" t="s">
        <v>16</v>
      </c>
      <c r="C57" s="7">
        <f>(C55*0.845)/1000</f>
        <v>1570.577639735</v>
      </c>
      <c r="D57" t="s">
        <v>17</v>
      </c>
      <c r="F57" s="6"/>
      <c r="G57" s="22"/>
      <c r="H57" s="23"/>
      <c r="I57" s="23"/>
      <c r="L57" s="20"/>
    </row>
    <row r="58" spans="2:12" x14ac:dyDescent="0.25">
      <c r="B58" t="s">
        <v>18</v>
      </c>
      <c r="C58" s="8">
        <f>D55/1000</f>
        <v>38226.688799999989</v>
      </c>
      <c r="D58" t="s">
        <v>19</v>
      </c>
      <c r="L58" s="20"/>
    </row>
    <row r="59" spans="2:12" x14ac:dyDescent="0.25">
      <c r="L59" s="20"/>
    </row>
    <row r="60" spans="2:12" x14ac:dyDescent="0.25">
      <c r="J60" s="6"/>
      <c r="K60" s="6"/>
      <c r="L60" s="6"/>
    </row>
    <row r="61" spans="2:12" x14ac:dyDescent="0.25">
      <c r="B61" s="41" t="s">
        <v>263</v>
      </c>
      <c r="C61" t="s">
        <v>233</v>
      </c>
      <c r="D61" t="s">
        <v>234</v>
      </c>
    </row>
    <row r="62" spans="2:12" x14ac:dyDescent="0.25">
      <c r="B62" s="42" t="s">
        <v>44</v>
      </c>
      <c r="C62" s="102">
        <v>1209258.71</v>
      </c>
      <c r="D62" s="102">
        <v>40268380.133000001</v>
      </c>
    </row>
    <row r="63" spans="2:12" x14ac:dyDescent="0.25">
      <c r="B63" s="43" t="s">
        <v>75</v>
      </c>
      <c r="C63" s="102">
        <v>536921</v>
      </c>
      <c r="D63" s="102">
        <v>18506277.400000002</v>
      </c>
    </row>
    <row r="64" spans="2:12" x14ac:dyDescent="0.25">
      <c r="B64" s="43" t="s">
        <v>110</v>
      </c>
      <c r="C64" s="102">
        <v>400</v>
      </c>
      <c r="D64" s="102">
        <v>18803.900000000001</v>
      </c>
    </row>
    <row r="65" spans="2:4" x14ac:dyDescent="0.25">
      <c r="B65" s="43" t="s">
        <v>219</v>
      </c>
      <c r="C65" s="102">
        <v>-2270.06</v>
      </c>
      <c r="D65" s="102">
        <v>-76315.92</v>
      </c>
    </row>
    <row r="66" spans="2:4" x14ac:dyDescent="0.25">
      <c r="B66" s="43" t="s">
        <v>209</v>
      </c>
      <c r="C66" s="102">
        <v>-1175.27</v>
      </c>
      <c r="D66" s="102">
        <v>-37343.46</v>
      </c>
    </row>
    <row r="67" spans="2:4" x14ac:dyDescent="0.25">
      <c r="B67" s="43" t="s">
        <v>70</v>
      </c>
      <c r="C67" s="102">
        <v>615942</v>
      </c>
      <c r="D67" s="102">
        <v>19865271.989999998</v>
      </c>
    </row>
    <row r="68" spans="2:4" x14ac:dyDescent="0.25">
      <c r="B68" s="43" t="s">
        <v>232</v>
      </c>
      <c r="C68" s="102">
        <v>1391.98</v>
      </c>
      <c r="D68" s="102">
        <v>51055.883000000002</v>
      </c>
    </row>
    <row r="69" spans="2:4" x14ac:dyDescent="0.25">
      <c r="B69" s="43" t="s">
        <v>100</v>
      </c>
      <c r="C69" s="102">
        <v>32014</v>
      </c>
      <c r="D69" s="102">
        <v>1137137.28</v>
      </c>
    </row>
    <row r="70" spans="2:4" x14ac:dyDescent="0.25">
      <c r="B70" s="43" t="s">
        <v>197</v>
      </c>
      <c r="C70" s="102">
        <v>-111221.94</v>
      </c>
      <c r="D70" s="102">
        <v>-3753916.0800000005</v>
      </c>
    </row>
    <row r="71" spans="2:4" x14ac:dyDescent="0.25">
      <c r="B71" s="43" t="s">
        <v>115</v>
      </c>
      <c r="C71" s="102">
        <v>137257</v>
      </c>
      <c r="D71" s="102">
        <v>4557409.1399999997</v>
      </c>
    </row>
    <row r="72" spans="2:4" x14ac:dyDescent="0.25">
      <c r="B72" s="42" t="s">
        <v>51</v>
      </c>
      <c r="C72" s="102">
        <v>15853.73</v>
      </c>
      <c r="D72" s="102">
        <v>481548.69210000004</v>
      </c>
    </row>
    <row r="73" spans="2:4" x14ac:dyDescent="0.25">
      <c r="B73" s="43" t="s">
        <v>70</v>
      </c>
      <c r="C73" s="102">
        <v>15104</v>
      </c>
      <c r="D73" s="102">
        <v>457428.42000000004</v>
      </c>
    </row>
    <row r="74" spans="2:4" x14ac:dyDescent="0.25">
      <c r="B74" s="43" t="s">
        <v>232</v>
      </c>
      <c r="C74" s="102">
        <v>749.7299999999999</v>
      </c>
      <c r="D74" s="102">
        <v>24120.272100000002</v>
      </c>
    </row>
    <row r="75" spans="2:4" x14ac:dyDescent="0.25">
      <c r="B75" s="42" t="s">
        <v>262</v>
      </c>
      <c r="C75" s="102">
        <v>1225112.44</v>
      </c>
      <c r="D75" s="102">
        <v>40749928.825100005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Štatistika sumar</vt:lpstr>
      <vt:lpstr>pivot data</vt:lpstr>
      <vt:lpstr>2025</vt:lpstr>
      <vt:lpstr>2024</vt:lpstr>
      <vt:lpstr>2023</vt:lpstr>
      <vt:lpstr>2022</vt:lpstr>
      <vt:lpstr>2019-21</vt:lpstr>
      <vt:lpstr>'Štatistika sumar'!Oblast_tisku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Jitka Maňásková</cp:lastModifiedBy>
  <cp:lastPrinted>2026-02-24T12:12:37Z</cp:lastPrinted>
  <dcterms:created xsi:type="dcterms:W3CDTF">2015-06-05T18:19:34Z</dcterms:created>
  <dcterms:modified xsi:type="dcterms:W3CDTF">2026-02-24T13:19:50Z</dcterms:modified>
</cp:coreProperties>
</file>