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I:\_EMS\Odpadové hospodářství\2024\"/>
    </mc:Choice>
  </mc:AlternateContent>
  <xr:revisionPtr revIDLastSave="0" documentId="13_ncr:1_{10A8E628-2DB8-4CBD-A7E9-11EFFB1CC3CB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ISPOP data" sheetId="1" r:id="rId1"/>
    <sheet name="Faktury a listky" sheetId="2" r:id="rId2"/>
    <sheet name="ISPOP Odberatelia odpadu" sheetId="3" r:id="rId3"/>
    <sheet name="Analyza ISPOP" sheetId="4" r:id="rId4"/>
    <sheet name="Analyza faktury" sheetId="5" r:id="rId5"/>
  </sheets>
  <calcPr calcId="191029"/>
  <pivotCaches>
    <pivotCache cacheId="0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3" i="2" l="1"/>
  <c r="L103" i="2"/>
  <c r="B105" i="2"/>
  <c r="L105" i="2"/>
  <c r="B97" i="2"/>
  <c r="L97" i="2"/>
  <c r="F118" i="2"/>
  <c r="F116" i="2"/>
  <c r="F114" i="2"/>
  <c r="F112" i="2"/>
  <c r="B101" i="2"/>
  <c r="L101" i="2"/>
  <c r="B99" i="2"/>
  <c r="L99" i="2"/>
  <c r="L96" i="2"/>
  <c r="B96" i="2"/>
  <c r="B137" i="2"/>
  <c r="B138" i="2"/>
  <c r="L137" i="2"/>
  <c r="L138" i="2"/>
  <c r="B136" i="2"/>
  <c r="L136" i="2"/>
  <c r="K131" i="2"/>
  <c r="K130" i="2"/>
  <c r="B135" i="2"/>
  <c r="L135" i="2"/>
  <c r="B134" i="2"/>
  <c r="L134" i="2"/>
  <c r="B133" i="2"/>
  <c r="L133" i="2"/>
  <c r="B132" i="2"/>
  <c r="L132" i="2"/>
  <c r="B131" i="2"/>
  <c r="L131" i="2"/>
  <c r="K123" i="2"/>
  <c r="K122" i="2"/>
  <c r="B121" i="2"/>
  <c r="B122" i="2"/>
  <c r="B123" i="2"/>
  <c r="B124" i="2"/>
  <c r="B125" i="2"/>
  <c r="B126" i="2"/>
  <c r="B127" i="2"/>
  <c r="B128" i="2"/>
  <c r="B129" i="2"/>
  <c r="B130" i="2"/>
  <c r="L121" i="2"/>
  <c r="L122" i="2"/>
  <c r="L123" i="2"/>
  <c r="L124" i="2"/>
  <c r="L125" i="2"/>
  <c r="L126" i="2"/>
  <c r="L127" i="2"/>
  <c r="L128" i="2"/>
  <c r="L129" i="2"/>
  <c r="L130" i="2"/>
  <c r="B120" i="2"/>
  <c r="L120" i="2"/>
  <c r="B119" i="2"/>
  <c r="L119" i="2"/>
  <c r="B118" i="2"/>
  <c r="L118" i="2"/>
  <c r="B117" i="2"/>
  <c r="L117" i="2"/>
  <c r="B116" i="2"/>
  <c r="L116" i="2"/>
  <c r="B115" i="2"/>
  <c r="L115" i="2"/>
  <c r="B114" i="2"/>
  <c r="L114" i="2"/>
  <c r="B113" i="2"/>
  <c r="L113" i="2"/>
  <c r="B112" i="2"/>
  <c r="L112" i="2"/>
  <c r="B111" i="2"/>
  <c r="L111" i="2"/>
  <c r="B110" i="2"/>
  <c r="L110" i="2"/>
  <c r="B109" i="2"/>
  <c r="L109" i="2"/>
  <c r="B108" i="2"/>
  <c r="L108" i="2"/>
  <c r="B107" i="2"/>
  <c r="L107" i="2"/>
  <c r="B106" i="2"/>
  <c r="L106" i="2"/>
  <c r="B100" i="2"/>
  <c r="B102" i="2"/>
  <c r="B104" i="2"/>
  <c r="L100" i="2"/>
  <c r="L102" i="2"/>
  <c r="L104" i="2"/>
  <c r="B98" i="2"/>
  <c r="L98" i="2"/>
  <c r="B95" i="2"/>
  <c r="L95" i="2"/>
  <c r="B94" i="2"/>
  <c r="L94" i="2"/>
  <c r="B91" i="2"/>
  <c r="L91" i="2"/>
  <c r="B76" i="2"/>
  <c r="L76" i="2"/>
  <c r="B77" i="2"/>
  <c r="L77" i="2"/>
  <c r="K84" i="2"/>
  <c r="B83" i="2"/>
  <c r="L83" i="2"/>
  <c r="B84" i="2"/>
  <c r="L84" i="2"/>
  <c r="B82" i="2"/>
  <c r="L82" i="2"/>
  <c r="B81" i="2"/>
  <c r="L81" i="2"/>
  <c r="B93" i="2"/>
  <c r="L93" i="2"/>
  <c r="B92" i="2"/>
  <c r="L92" i="2"/>
  <c r="B90" i="2"/>
  <c r="L90" i="2"/>
  <c r="B89" i="2"/>
  <c r="L89" i="2"/>
  <c r="B88" i="2"/>
  <c r="L88" i="2"/>
  <c r="B87" i="2"/>
  <c r="L87" i="2"/>
  <c r="B86" i="2"/>
  <c r="L86" i="2"/>
  <c r="B85" i="2"/>
  <c r="L85" i="2"/>
  <c r="B80" i="2"/>
  <c r="L80" i="2"/>
  <c r="B79" i="2"/>
  <c r="L79" i="2"/>
  <c r="B78" i="2"/>
  <c r="L78" i="2"/>
  <c r="B75" i="2"/>
  <c r="L75" i="2"/>
  <c r="B74" i="2"/>
  <c r="L74" i="2"/>
  <c r="B73" i="2"/>
  <c r="L73" i="2"/>
  <c r="B72" i="2"/>
  <c r="L72" i="2"/>
  <c r="B71" i="2"/>
  <c r="L71" i="2"/>
  <c r="L70" i="2"/>
  <c r="B70" i="2"/>
  <c r="L69" i="2"/>
  <c r="B69" i="2"/>
  <c r="L68" i="2"/>
  <c r="B68" i="2"/>
  <c r="B67" i="2"/>
  <c r="L67" i="2"/>
  <c r="B66" i="2"/>
  <c r="L66" i="2"/>
  <c r="B65" i="2"/>
  <c r="L65" i="2"/>
  <c r="B64" i="2"/>
  <c r="L64" i="2"/>
  <c r="B63" i="2"/>
  <c r="L63" i="2"/>
  <c r="L62" i="2"/>
  <c r="B49" i="2"/>
  <c r="L49" i="2"/>
  <c r="B47" i="2"/>
  <c r="L47" i="2"/>
  <c r="B48" i="2"/>
  <c r="L48" i="2"/>
  <c r="B45" i="2"/>
  <c r="L45" i="2"/>
  <c r="B55" i="2"/>
  <c r="L55" i="2"/>
  <c r="L51" i="2"/>
  <c r="L52" i="2"/>
  <c r="L53" i="2"/>
  <c r="L54" i="2"/>
  <c r="B54" i="2"/>
  <c r="B53" i="2"/>
  <c r="B52" i="2"/>
  <c r="B51" i="2"/>
  <c r="B50" i="2"/>
  <c r="L50" i="2"/>
  <c r="B60" i="2"/>
  <c r="L60" i="2"/>
  <c r="B59" i="2"/>
  <c r="L59" i="2"/>
  <c r="B58" i="2"/>
  <c r="L58" i="2"/>
  <c r="L57" i="2"/>
  <c r="L56" i="2"/>
  <c r="B61" i="2"/>
  <c r="L61" i="2"/>
  <c r="C3" i="5"/>
  <c r="B34" i="2"/>
  <c r="L34" i="2"/>
  <c r="L3" i="2"/>
  <c r="L9" i="2"/>
  <c r="L4" i="2"/>
  <c r="L5" i="2"/>
  <c r="L6" i="2"/>
  <c r="L7" i="2"/>
  <c r="L8" i="2"/>
  <c r="L10" i="2"/>
  <c r="L11" i="2"/>
  <c r="L13" i="2"/>
  <c r="L12" i="2"/>
  <c r="L14" i="2"/>
  <c r="L15" i="2"/>
  <c r="L16" i="2"/>
  <c r="L17" i="2"/>
  <c r="L25" i="2"/>
  <c r="L27" i="2"/>
  <c r="L22" i="2"/>
  <c r="L23" i="2"/>
  <c r="L24" i="2"/>
  <c r="L32" i="2"/>
  <c r="L33" i="2"/>
  <c r="L38" i="2"/>
  <c r="L18" i="2"/>
  <c r="L19" i="2"/>
  <c r="L20" i="2"/>
  <c r="L21" i="2"/>
  <c r="L26" i="2"/>
  <c r="L28" i="2"/>
  <c r="L29" i="2"/>
  <c r="L30" i="2"/>
  <c r="L31" i="2"/>
  <c r="L35" i="2"/>
  <c r="L36" i="2"/>
  <c r="L37" i="2"/>
  <c r="L39" i="2"/>
  <c r="L42" i="2"/>
  <c r="L43" i="2"/>
  <c r="L44" i="2"/>
  <c r="L46" i="2"/>
  <c r="L40" i="2"/>
  <c r="L41" i="2"/>
  <c r="B3" i="2"/>
  <c r="B9" i="2"/>
  <c r="B4" i="2"/>
  <c r="B5" i="2"/>
  <c r="B6" i="2"/>
  <c r="B7" i="2"/>
  <c r="B8" i="2"/>
  <c r="B10" i="2"/>
  <c r="B11" i="2"/>
  <c r="B13" i="2"/>
  <c r="B12" i="2"/>
  <c r="B14" i="2"/>
  <c r="B15" i="2"/>
  <c r="B16" i="2"/>
  <c r="B17" i="2"/>
  <c r="B25" i="2"/>
  <c r="B27" i="2"/>
  <c r="B22" i="2"/>
  <c r="B23" i="2"/>
  <c r="B24" i="2"/>
  <c r="B32" i="2"/>
  <c r="B33" i="2"/>
  <c r="B38" i="2"/>
  <c r="B18" i="2"/>
  <c r="B19" i="2"/>
  <c r="B20" i="2"/>
  <c r="B21" i="2"/>
  <c r="B26" i="2"/>
  <c r="B28" i="2"/>
  <c r="B29" i="2"/>
  <c r="B30" i="2"/>
  <c r="B31" i="2"/>
  <c r="B35" i="2"/>
  <c r="B36" i="2"/>
  <c r="B37" i="2"/>
  <c r="B39" i="2"/>
  <c r="B42" i="2"/>
  <c r="B43" i="2"/>
  <c r="B44" i="2"/>
  <c r="B46" i="2"/>
  <c r="B40" i="2"/>
  <c r="B41" i="2"/>
  <c r="K41" i="2"/>
  <c r="K40" i="2"/>
  <c r="K44" i="2"/>
  <c r="K43" i="2"/>
  <c r="K39" i="2"/>
  <c r="F3" i="4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</calcChain>
</file>

<file path=xl/sharedStrings.xml><?xml version="1.0" encoding="utf-8"?>
<sst xmlns="http://schemas.openxmlformats.org/spreadsheetml/2006/main" count="640" uniqueCount="142">
  <si>
    <t>Rok</t>
  </si>
  <si>
    <t>Katalogové číslo odpadu</t>
  </si>
  <si>
    <t>Waste ID number</t>
  </si>
  <si>
    <t>Kategorie odpadu</t>
  </si>
  <si>
    <t>Waste category</t>
  </si>
  <si>
    <t>Název druhu odpadu</t>
  </si>
  <si>
    <t>Waste description</t>
  </si>
  <si>
    <t>Partner/Company</t>
  </si>
  <si>
    <t>Partner/Firma</t>
  </si>
  <si>
    <t>Year</t>
  </si>
  <si>
    <t>Názov</t>
  </si>
  <si>
    <t>IČO</t>
  </si>
  <si>
    <t>Adresa</t>
  </si>
  <si>
    <t>CZZ00745</t>
  </si>
  <si>
    <t>Vazová, 68801, Uherský Brod, 592731</t>
  </si>
  <si>
    <t>Odpady Hrbáč s.r.o.</t>
  </si>
  <si>
    <t>Sběrné suroviny UH, s.r.o.</t>
  </si>
  <si>
    <t>KOVOSTEEL Recycling, s.r.o.</t>
  </si>
  <si>
    <t>CZZ00401</t>
  </si>
  <si>
    <t>CZZ00713</t>
  </si>
  <si>
    <t>Průmyslová 1147, 68601, Uherské Hradiště, 592005</t>
  </si>
  <si>
    <t>Brněnská 1372, 68603, Staré Město, 550752</t>
  </si>
  <si>
    <t>ID</t>
  </si>
  <si>
    <t>N</t>
  </si>
  <si>
    <t>Jiné motorové, převodové a mazací oleje</t>
  </si>
  <si>
    <t>Množství -tuny</t>
  </si>
  <si>
    <t>Amount - tons</t>
  </si>
  <si>
    <t>Olejové filtry</t>
  </si>
  <si>
    <t>Nemrznoucí kapaliny obsahující
nebezpečné látky</t>
  </si>
  <si>
    <t>Sklo</t>
  </si>
  <si>
    <t>Železo a ocel</t>
  </si>
  <si>
    <t>Objemný odpad</t>
  </si>
  <si>
    <t>O</t>
  </si>
  <si>
    <t>Absorpční činidla, filtrační materiály (včetně olejových filtrů jinak blíže neurčených), čisticí tkaniny a ochranné oděvy znečištěné nebezpečnými látkami</t>
  </si>
  <si>
    <t>Obaly obsahující zbytky nebezpečných látek nebo obaly těmito látkami znečištěné</t>
  </si>
  <si>
    <t>Papírové a lepenkové obaly</t>
  </si>
  <si>
    <t>Plastové obaly</t>
  </si>
  <si>
    <t>RUMPOLD UHB, s.r.o.</t>
  </si>
  <si>
    <t>CZZ00680</t>
  </si>
  <si>
    <t>Centrum Prakšická, 68756, Prakšice, 592536</t>
  </si>
  <si>
    <t>Zaolejovaná voda z odlučovačů oleje</t>
  </si>
  <si>
    <t>Směsný komunální odpad</t>
  </si>
  <si>
    <t>Směsi nebo oddělené frakce betonu, cihel, tašek a keramických výrobků neuvedené pod číslem 17 01 06</t>
  </si>
  <si>
    <t>AGT na sklade</t>
  </si>
  <si>
    <t>Row Labels</t>
  </si>
  <si>
    <t>Grand Total</t>
  </si>
  <si>
    <t>Column Labels</t>
  </si>
  <si>
    <t>Sum of Množství -tuny</t>
  </si>
  <si>
    <t>Analýza název</t>
  </si>
  <si>
    <t>130208 - N - Jiné motorové, převodové a mazací oleje</t>
  </si>
  <si>
    <t>130507 - N - Zaolejovaná voda z odlučovačů oleje</t>
  </si>
  <si>
    <t>150101 - O - Papírové a lepenkové obaly</t>
  </si>
  <si>
    <t>150102 - O - Plastové obaly</t>
  </si>
  <si>
    <t>150110 - N - Obaly obsahující zbytky nebezpečných látek nebo obaly těmito látkami znečištěné</t>
  </si>
  <si>
    <t>150202 - N - Absorpční činidla, filtrační materiály (včetně olejových filtrů jinak blíže neurčených), čisticí tkaniny a ochranné oděvy znečištěné nebezpečnými látkami</t>
  </si>
  <si>
    <t>160107 - N - Olejové filtry</t>
  </si>
  <si>
    <t>160114 - N - Nemrznoucí kapaliny obsahující
nebezpečné látky</t>
  </si>
  <si>
    <t>160120 - O - Sklo</t>
  </si>
  <si>
    <t>170107 - O - Směsi nebo oddělené frakce betonu, cihel, tašek a keramických výrobků neuvedené pod číslem 17 01 06</t>
  </si>
  <si>
    <t>170405 - O - Železo a ocel</t>
  </si>
  <si>
    <t>200301 - O - Směsný komunální odpad</t>
  </si>
  <si>
    <t>200307 - O - Objemný odpad</t>
  </si>
  <si>
    <t>AG TRANSPORT, s.r.o. - Analysis of waste reporting to ISPOP for the period 2018-2021</t>
  </si>
  <si>
    <t>AG TRANSPORT, s.r.o. -  Analýza hlášení odpadů do ISPOP pro období 2018-2021</t>
  </si>
  <si>
    <t>Date</t>
  </si>
  <si>
    <t xml:space="preserve"> d</t>
  </si>
  <si>
    <t>Total waste according to category reported to ISPOP:</t>
  </si>
  <si>
    <t>Date:</t>
  </si>
  <si>
    <t>Datum</t>
  </si>
  <si>
    <t>Invoice No</t>
  </si>
  <si>
    <t>Číslo faktúry</t>
  </si>
  <si>
    <t>AS1802748</t>
  </si>
  <si>
    <t>GROSS Price</t>
  </si>
  <si>
    <t>Cena s DPH</t>
  </si>
  <si>
    <t>DLP-2018-1-030801</t>
  </si>
  <si>
    <t>-</t>
  </si>
  <si>
    <t>Benzín kal</t>
  </si>
  <si>
    <t>Ladislav Szurman - OLAM</t>
  </si>
  <si>
    <t>68732 Nezdenice 145</t>
  </si>
  <si>
    <t>Kovy</t>
  </si>
  <si>
    <t>Spětný odběr pneumatik</t>
  </si>
  <si>
    <t>BestDrive - ContiTrade Services s.r.o.</t>
  </si>
  <si>
    <t>Huštěnovská 1761, 68602 Staré Město</t>
  </si>
  <si>
    <t>Amount - litres</t>
  </si>
  <si>
    <t>Množství -litry</t>
  </si>
  <si>
    <t>FV-2019-322-000290</t>
  </si>
  <si>
    <t>Slovácké vodárny a kanalizace, a.s.</t>
  </si>
  <si>
    <t>Za Olšávkou 290, Sady, 686 01 Uherské Hradiště</t>
  </si>
  <si>
    <t>Likvidace odpadních vod</t>
  </si>
  <si>
    <t>AS2007412</t>
  </si>
  <si>
    <t>FV-2021-322-000322</t>
  </si>
  <si>
    <t>AS2104653</t>
  </si>
  <si>
    <t>Plast mat. nevyužitelný</t>
  </si>
  <si>
    <t>Zaolejovaná voda z odlučovaču oleje</t>
  </si>
  <si>
    <t>Obalovy odpad z vln. Lepenky</t>
  </si>
  <si>
    <t>AS2201170</t>
  </si>
  <si>
    <t>(Multiple Items)</t>
  </si>
  <si>
    <t>(blank)</t>
  </si>
  <si>
    <t>Other categories (tire return, wastewater disposal) as registered through billing:</t>
  </si>
  <si>
    <t>Sum of Amount - tons</t>
  </si>
  <si>
    <t>Spětný odběr olověných akumulátorů</t>
  </si>
  <si>
    <t>Spracoval:</t>
  </si>
  <si>
    <t>M.Sc. Adam Váš</t>
  </si>
  <si>
    <t>Asekol</t>
  </si>
  <si>
    <t>Nemrznoucí kapaliny obsahující nebezpečné látky</t>
  </si>
  <si>
    <t>Zpětný odber elektro - odovzdanie pouzitej elektroniky</t>
  </si>
  <si>
    <t xml:space="preserve"> </t>
  </si>
  <si>
    <t>Plast obal. Pevný - různý</t>
  </si>
  <si>
    <t>Sklo (z vozidel)</t>
  </si>
  <si>
    <t>RUMPOLD UHB. s.r.o.</t>
  </si>
  <si>
    <t>Jiné motorové. převodové a mazací oleje</t>
  </si>
  <si>
    <t>Absorpční činidla. filtrační materiály (včetně olejových filtrů jinak blíže neurčených). čisticí tkaniny a ochranné oděvy znečištěné nebezpečnými látkami</t>
  </si>
  <si>
    <t>KOVOSTEEL Recycling. s.r.o.</t>
  </si>
  <si>
    <t>Sběrné suroviny UH. s.r.o.</t>
  </si>
  <si>
    <t>Slovácké vodárny a kanalizace. a.s.</t>
  </si>
  <si>
    <t>1085.37</t>
  </si>
  <si>
    <t>145.2</t>
  </si>
  <si>
    <t>5176.38</t>
  </si>
  <si>
    <t>Směsi nebo oddělené frakce betonu. cihel. tašek a keramických výrobků neuvedené pod číslem 17 01 06</t>
  </si>
  <si>
    <t>1419.33</t>
  </si>
  <si>
    <t>Poplatek za odpad</t>
  </si>
  <si>
    <t>Směsný komunálny odpad</t>
  </si>
  <si>
    <t>Zpětný odběr akumulátorů</t>
  </si>
  <si>
    <t>Množství - ks</t>
  </si>
  <si>
    <t>Adip, spol s.r.o.</t>
  </si>
  <si>
    <t>Spětný odběr pneumatik - osobní</t>
  </si>
  <si>
    <t>Spětný odběr pneumatik - nákladní</t>
  </si>
  <si>
    <t>Spětný odběr pneumatik - průmyslové</t>
  </si>
  <si>
    <t>Marius Pedersen Group</t>
  </si>
  <si>
    <t>Plasty bez specifikace - kontejner 1100l</t>
  </si>
  <si>
    <t>Směsný komunálny odpad - kontejner 1100l</t>
  </si>
  <si>
    <t>Plast obal pevný - různý</t>
  </si>
  <si>
    <t>AG TRANSPORT, s.r.o. -  Analýza produkce odpadů pro období  roku 2024</t>
  </si>
  <si>
    <t>AG TRANSPORT, s.r.o. - Analysis of waste production for the year 2024</t>
  </si>
  <si>
    <t>160114 - N - Nemrznoucí kapaliny obsahující nebezpečné látky</t>
  </si>
  <si>
    <t>160120 - O - Sklo (z vozidel)</t>
  </si>
  <si>
    <t>200301 - O - Směsný komunálny odpad - kontejner 1100l</t>
  </si>
  <si>
    <t>150102 - O - Plast obal pevný - různý</t>
  </si>
  <si>
    <t xml:space="preserve"> - O - Spětný odběr pneumatik - osobní</t>
  </si>
  <si>
    <t xml:space="preserve"> - O - Spětný odběr pneumatik - nákladní</t>
  </si>
  <si>
    <t xml:space="preserve"> - O - Spětný odběr pneumatik - průmyslové</t>
  </si>
  <si>
    <t>200139 - O - Plasty bez specifikace - kontejner 1100l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</si>
</sst>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3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0" fillId="0" borderId="3" xfId="0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164" fontId="3" fillId="2" borderId="0" xfId="1" applyNumberFormat="1" applyFont="1" applyFill="1" applyBorder="1"/>
    <xf numFmtId="164" fontId="0" fillId="0" borderId="0" xfId="1" applyNumberFormat="1" applyFont="1"/>
    <xf numFmtId="164" fontId="0" fillId="0" borderId="0" xfId="1" applyNumberFormat="1" applyFont="1" applyAlignment="1">
      <alignment vertical="center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wrapText="1"/>
    </xf>
    <xf numFmtId="0" fontId="3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1" fontId="3" fillId="2" borderId="2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0" fillId="0" borderId="0" xfId="0" applyNumberFormat="1"/>
    <xf numFmtId="165" fontId="8" fillId="0" borderId="0" xfId="0" applyNumberFormat="1" applyFont="1"/>
    <xf numFmtId="165" fontId="9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left" vertical="top" wrapText="1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">
    <cellStyle name="Currency" xfId="1" builtinId="4"/>
    <cellStyle name="Currency 2" xfId="3" xr:uid="{D2BA32F8-1B90-4670-8034-3D35B21DAB9D}"/>
    <cellStyle name="Normal" xfId="0" builtinId="0"/>
    <cellStyle name="Normální 3" xfId="2" xr:uid="{B4B266DE-805A-4959-8637-773C51981524}"/>
  </cellStyles>
  <dxfs count="21"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č&quot;_-;\-* #,##0\ &quot;Kč&quot;_-;_-* &quot;-&quot;??\ &quot;Kč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0.00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am Váš" refreshedDate="45331.705335763887" createdVersion="7" refreshedVersion="8" minRefreshableVersion="3" recordCount="33" xr:uid="{69C4B705-E57F-4717-B37E-99468A1D59BE}">
  <cacheSource type="worksheet">
    <worksheetSource name="Table2"/>
  </cacheSource>
  <cacheFields count="7">
    <cacheField name="Rok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Katalogové číslo odpadu" numFmtId="0">
      <sharedItems containsSemiMixedTypes="0" containsString="0" containsNumber="1" containsInteger="1" minValue="130208" maxValue="200307"/>
    </cacheField>
    <cacheField name="Kategorie odpadu" numFmtId="0">
      <sharedItems/>
    </cacheField>
    <cacheField name="Název druhu odpadu" numFmtId="0">
      <sharedItems/>
    </cacheField>
    <cacheField name="Množství -tuny" numFmtId="0">
      <sharedItems containsSemiMixedTypes="0" containsString="0" containsNumber="1" minValue="0.02" maxValue="3.99"/>
    </cacheField>
    <cacheField name="Partner/Firma" numFmtId="0">
      <sharedItems/>
    </cacheField>
    <cacheField name="Analýza název" numFmtId="0">
      <sharedItems count="13">
        <s v="130208 - N - Jiné motorové, převodové a mazací oleje"/>
        <s v="150110 - N - Obaly obsahující zbytky nebezpečných látek nebo obaly těmito látkami znečištěné"/>
        <s v="150202 - N - Absorpční činidla, filtrační materiály (včetně olejových filtrů jinak blíže neurčených), čisticí tkaniny a ochranné oděvy znečištěné nebezpečnými látkami"/>
        <s v="160107 - N - Olejové filtry"/>
        <s v="160114 - N - Nemrznoucí kapaliny obsahující_x000a_nebezpečné látky"/>
        <s v="160120 - O - Sklo"/>
        <s v="170405 - O - Železo a ocel"/>
        <s v="200307 - O - Objemný odpad"/>
        <s v="150101 - O - Papírové a lepenkové obaly"/>
        <s v="150102 - O - Plastové obaly"/>
        <s v="130507 - N - Zaolejovaná voda z odlučovačů oleje"/>
        <s v="200301 - O - Směsný komunální odpad"/>
        <s v="170107 - O - Směsi nebo oddělené frakce betonu, cihel, tašek a keramických výrobků neuvedené pod číslem 17 01 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am Váš" refreshedDate="45712.709143749998" createdVersion="7" refreshedVersion="8" minRefreshableVersion="3" recordCount="136" xr:uid="{F6E2A28A-A1CC-48B8-8E5C-ADD6E512F8AB}">
  <cacheSource type="worksheet">
    <worksheetSource name="Table3"/>
  </cacheSource>
  <cacheFields count="12">
    <cacheField name="Datum" numFmtId="14">
      <sharedItems containsSemiMixedTypes="0" containsNonDate="0" containsDate="1" containsString="0" minDate="2018-04-16T00:00:00" maxDate="2025-01-01T00:00:00"/>
    </cacheField>
    <cacheField name="Rok" numFmtId="1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Katalogové číslo odpadu" numFmtId="0">
      <sharedItems containsString="0" containsBlank="1" containsNumber="1" containsInteger="1" minValue="130208" maxValue="602890" count="18">
        <n v="200307"/>
        <n v="130208"/>
        <n v="150110"/>
        <n v="150202"/>
        <n v="160107"/>
        <n v="160114"/>
        <n v="170405"/>
        <m/>
        <n v="200140"/>
        <n v="170107"/>
        <n v="150102"/>
        <n v="130507"/>
        <n v="150101"/>
        <n v="160120"/>
        <n v="200301"/>
        <n v="200139"/>
        <n v="160601" u="1"/>
        <n v="602890" u="1"/>
      </sharedItems>
    </cacheField>
    <cacheField name="Kategorie odpadu" numFmtId="0">
      <sharedItems containsBlank="1" count="3">
        <s v="O"/>
        <s v="N"/>
        <m/>
      </sharedItems>
    </cacheField>
    <cacheField name="Název druhu odpadu" numFmtId="0">
      <sharedItems/>
    </cacheField>
    <cacheField name="Množství -tuny" numFmtId="165">
      <sharedItems containsString="0" containsBlank="1" containsNumber="1" minValue="0.01" maxValue="45.506"/>
    </cacheField>
    <cacheField name="Množství -litry" numFmtId="0">
      <sharedItems containsString="0" containsBlank="1" containsNumber="1" containsInteger="1" minValue="150" maxValue="18000"/>
    </cacheField>
    <cacheField name="Množství - ks" numFmtId="0">
      <sharedItems containsString="0" containsBlank="1" containsNumber="1" containsInteger="1" minValue="1" maxValue="29"/>
    </cacheField>
    <cacheField name="Partner/Firma" numFmtId="0">
      <sharedItems/>
    </cacheField>
    <cacheField name="Číslo faktúry" numFmtId="0">
      <sharedItems containsBlank="1" containsMixedTypes="1" containsNumber="1" containsInteger="1" minValue="210858" maxValue="4281012237"/>
    </cacheField>
    <cacheField name="Cena s DPH" numFmtId="0">
      <sharedItems containsBlank="1" containsMixedTypes="1" containsNumber="1" minValue="-12480" maxValue="10350"/>
    </cacheField>
    <cacheField name="Analýza název" numFmtId="0">
      <sharedItems count="39">
        <s v="200307 - O - Objemný odpad"/>
        <s v="130208 - N - Jiné motorové. převodové a mazací oleje"/>
        <s v="150110 - N - Obaly obsahující zbytky nebezpečných látek nebo obaly těmito látkami znečištěné"/>
        <s v="150202 - N - Absorpční činidla. filtrační materiály (včetně olejových filtrů jinak blíže neurčených). čisticí tkaniny a ochranné oděvy znečištěné nebezpečnými látkami"/>
        <s v="160107 - N - Olejové filtry"/>
        <s v="160114 - N - Nemrznoucí kapaliny obsahující_x000a_nebezpečné látky"/>
        <s v="170405 - O - Železo a ocel"/>
        <s v=" - N - Benzín kal"/>
        <s v="200140 - O - Kovy"/>
        <s v=" - O - Likvidace odpadních vod"/>
        <s v=" - O - Spětný odběr pneumatik"/>
        <s v="170107 - O - Směsi nebo oddělené frakce betonu. cihel. tašek a keramických výrobků neuvedené pod číslem 17 01 06"/>
        <s v="150102 - O - Plast mat. nevyužitelný"/>
        <s v=" - N - Spětný odběr olověných akumulátorů"/>
        <s v="130507 - N - Zaolejovaná voda z odlučovaču oleje"/>
        <s v="130208 - N - Jiné motorové, převodové a mazací oleje"/>
        <s v="150202 - N - Absorpční činidla, filtrační materiály (včetně olejových filtrů jinak blíže neurčených), čisticí tkaniny a ochranné oděvy znečištěné nebezpečnými látkami"/>
        <s v="150101 - O - Obalovy odpad z vln. Lepenky"/>
        <s v="170107 - O - Směsi nebo oddělené frakce betonu, cihel, tašek a keramických výrobků neuvedené pod číslem 17 01 06"/>
        <s v="160114 - N - Nemrznoucí kapaliny obsahující nebezpečné látky"/>
        <s v=" - O - Zpětný odber elektro - odovzdanie pouzitej elektroniky"/>
        <s v="160120 - O - Sklo (z vozidel)"/>
        <s v="150102 - O - Plast obal. Pevný - různý"/>
        <s v=" -  - Poplatek za odpad"/>
        <s v="200301 - O - Směsný komunálny odpad"/>
        <s v=" - N - Zpětný odběr akumulátorů"/>
        <s v=" - O - Spětný odběr pneumatik - osobní"/>
        <s v=" - O - Spětný odběr pneumatik - nákladní"/>
        <s v=" - O - Spětný odběr pneumatik - průmyslové"/>
        <s v="200301 - O - Směsný komunálny odpad - kontejner 1100l"/>
        <s v="200139 - O - Plasty bez specifikace - kontejner 1100l"/>
        <s v="150102 - O - Plast obal pevný - různý"/>
        <s v="X - - - Poplatek za odpad" u="1"/>
        <s v="X - N - Poplatek za odpad" u="1"/>
        <s v="602890 - O - Likvidace odpadních vod" u="1"/>
        <s v="160601 - N - Spětný odběr olověných akumulátorů" u="1"/>
        <s v="- - N - Spětný odběr olověných akumulátorů" u="1"/>
        <s v="- - O - Spětný odběr pneumatik" u="1"/>
        <s v="- - N - Benzín ka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n v="130208"/>
    <s v="N"/>
    <s v="Jiné motorové, převodové a mazací oleje"/>
    <n v="2"/>
    <s v="Odpady Hrbáč s.r.o."/>
    <x v="0"/>
  </r>
  <r>
    <x v="0"/>
    <n v="150110"/>
    <s v="N"/>
    <s v="Obaly obsahující zbytky nebezpečných látek nebo obaly těmito látkami znečištěné"/>
    <n v="0.14000000000000001"/>
    <s v="Odpady Hrbáč s.r.o."/>
    <x v="1"/>
  </r>
  <r>
    <x v="0"/>
    <n v="150202"/>
    <s v="N"/>
    <s v="Absorpční činidla, filtrační materiály (včetně olejových filtrů jinak blíže neurčených), čisticí tkaniny a ochranné oděvy znečištěné nebezpečnými látkami"/>
    <n v="0.06"/>
    <s v="Odpady Hrbáč s.r.o."/>
    <x v="2"/>
  </r>
  <r>
    <x v="0"/>
    <n v="160107"/>
    <s v="N"/>
    <s v="Olejové filtry"/>
    <n v="1.34"/>
    <s v="Odpady Hrbáč s.r.o."/>
    <x v="3"/>
  </r>
  <r>
    <x v="0"/>
    <n v="160114"/>
    <s v="N"/>
    <s v="Nemrznoucí kapaliny obsahující_x000a_nebezpečné látky"/>
    <n v="0.17"/>
    <s v="Odpady Hrbáč s.r.o."/>
    <x v="4"/>
  </r>
  <r>
    <x v="0"/>
    <n v="160120"/>
    <s v="O"/>
    <s v="Sklo"/>
    <n v="0.02"/>
    <s v="Sběrné suroviny UH, s.r.o."/>
    <x v="5"/>
  </r>
  <r>
    <x v="0"/>
    <n v="170405"/>
    <s v="O"/>
    <s v="Železo a ocel"/>
    <n v="2.2999999999999998"/>
    <s v="KOVOSTEEL Recycling, s.r.o."/>
    <x v="6"/>
  </r>
  <r>
    <x v="0"/>
    <n v="200307"/>
    <s v="O"/>
    <s v="Objemný odpad"/>
    <n v="1.31"/>
    <s v="Sběrné suroviny UH, s.r.o."/>
    <x v="7"/>
  </r>
  <r>
    <x v="1"/>
    <n v="150101"/>
    <s v="O"/>
    <s v="Papírové a lepenkové obaly"/>
    <n v="0.16"/>
    <s v="Sběrné suroviny UH, s.r.o."/>
    <x v="8"/>
  </r>
  <r>
    <x v="1"/>
    <n v="150102"/>
    <s v="O"/>
    <s v="Plastové obaly"/>
    <n v="0.02"/>
    <s v="Sběrné suroviny UH, s.r.o."/>
    <x v="9"/>
  </r>
  <r>
    <x v="1"/>
    <n v="150110"/>
    <s v="N"/>
    <s v="Obaly obsahující zbytky nebezpečných látek nebo obaly těmito látkami znečištěné"/>
    <n v="0.255"/>
    <s v="Odpady Hrbáč s.r.o."/>
    <x v="1"/>
  </r>
  <r>
    <x v="1"/>
    <n v="150202"/>
    <s v="N"/>
    <s v="Absorpční činidla, filtrační materiály (včetně olejových filtrů jinak blíže neurčených), čisticí tkaniny a ochranné oděvy znečištěné nebezpečnými látkami"/>
    <n v="7.8E-2"/>
    <s v="Odpady Hrbáč s.r.o."/>
    <x v="2"/>
  </r>
  <r>
    <x v="1"/>
    <n v="160107"/>
    <s v="N"/>
    <s v="Olejové filtry"/>
    <n v="1.77"/>
    <s v="Odpady Hrbáč s.r.o."/>
    <x v="3"/>
  </r>
  <r>
    <x v="1"/>
    <n v="160120"/>
    <s v="O"/>
    <s v="Sklo"/>
    <n v="6.6000000000000003E-2"/>
    <s v="Sběrné suroviny UH, s.r.o."/>
    <x v="5"/>
  </r>
  <r>
    <x v="1"/>
    <n v="200307"/>
    <s v="O"/>
    <s v="Objemný odpad"/>
    <n v="0.65200000000000002"/>
    <s v="Sběrné suroviny UH, s.r.o."/>
    <x v="7"/>
  </r>
  <r>
    <x v="1"/>
    <n v="200307"/>
    <s v="O"/>
    <s v="Objemný odpad"/>
    <n v="3.69"/>
    <s v="RUMPOLD UHB, s.r.o."/>
    <x v="7"/>
  </r>
  <r>
    <x v="2"/>
    <n v="130507"/>
    <s v="N"/>
    <s v="Zaolejovaná voda z odlučovačů oleje"/>
    <n v="0.35"/>
    <s v="Odpady Hrbáč s.r.o."/>
    <x v="10"/>
  </r>
  <r>
    <x v="2"/>
    <n v="150101"/>
    <s v="O"/>
    <s v="Papírové a lepenkové obaly"/>
    <n v="0.72"/>
    <s v="Sběrné suroviny UH, s.r.o."/>
    <x v="8"/>
  </r>
  <r>
    <x v="2"/>
    <n v="150102"/>
    <s v="O"/>
    <s v="Plastové obaly"/>
    <n v="0.17"/>
    <s v="Sběrné suroviny UH, s.r.o."/>
    <x v="9"/>
  </r>
  <r>
    <x v="2"/>
    <n v="150110"/>
    <s v="N"/>
    <s v="Obaly obsahující zbytky nebezpečných látek nebo obaly těmito látkami znečištěné"/>
    <n v="0.39"/>
    <s v="Odpady Hrbáč s.r.o."/>
    <x v="1"/>
  </r>
  <r>
    <x v="2"/>
    <n v="150202"/>
    <s v="N"/>
    <s v="Absorpční činidla, filtrační materiály (včetně olejových filtrů jinak blíže neurčených), čisticí tkaniny a ochranné oděvy znečištěné nebezpečnými látkami"/>
    <n v="0.13500000000000001"/>
    <s v="Odpady Hrbáč s.r.o."/>
    <x v="2"/>
  </r>
  <r>
    <x v="2"/>
    <n v="160107"/>
    <s v="N"/>
    <s v="Olejové filtry"/>
    <n v="2.2549999999999999"/>
    <s v="Odpady Hrbáč s.r.o."/>
    <x v="3"/>
  </r>
  <r>
    <x v="2"/>
    <n v="160114"/>
    <s v="N"/>
    <s v="Nemrznoucí kapaliny obsahující_x000a_nebezpečné látky"/>
    <n v="0.2"/>
    <s v="Odpady Hrbáč s.r.o."/>
    <x v="4"/>
  </r>
  <r>
    <x v="2"/>
    <n v="200301"/>
    <s v="O"/>
    <s v="Směsný komunální odpad"/>
    <n v="0.1"/>
    <s v="Sběrné suroviny UH, s.r.o."/>
    <x v="11"/>
  </r>
  <r>
    <x v="2"/>
    <n v="200307"/>
    <s v="O"/>
    <s v="Objemný odpad"/>
    <n v="1.73"/>
    <s v="Sběrné suroviny UH, s.r.o."/>
    <x v="7"/>
  </r>
  <r>
    <x v="2"/>
    <n v="200307"/>
    <s v="O"/>
    <s v="Objemný odpad"/>
    <n v="2.8"/>
    <s v="RUMPOLD UHB, s.r.o."/>
    <x v="7"/>
  </r>
  <r>
    <x v="3"/>
    <n v="130208"/>
    <s v="N"/>
    <s v="Jiné motorové, převodové a mazací oleje"/>
    <n v="3.6"/>
    <s v="Odpady Hrbáč s.r.o."/>
    <x v="0"/>
  </r>
  <r>
    <x v="3"/>
    <n v="150110"/>
    <s v="N"/>
    <s v="Obaly obsahující zbytky nebezpečných látek nebo obaly těmito látkami znečištěné"/>
    <n v="0.3"/>
    <s v="Odpady Hrbáč s.r.o."/>
    <x v="1"/>
  </r>
  <r>
    <x v="3"/>
    <n v="150202"/>
    <s v="N"/>
    <s v="Absorpční činidla, filtrační materiály (včetně olejových filtrů jinak blíže neurčených), čisticí tkaniny a ochranné oděvy znečištěné nebezpečnými látkami"/>
    <n v="0.04"/>
    <s v="Odpady Hrbáč s.r.o."/>
    <x v="2"/>
  </r>
  <r>
    <x v="3"/>
    <n v="150202"/>
    <s v="N"/>
    <s v="Absorpční činidla, filtrační materiály (včetně olejových filtrů jinak blíže neurčených), čisticí tkaniny a ochranné oděvy znečištěné nebezpečnými látkami"/>
    <n v="0.12"/>
    <s v="AGT na sklade"/>
    <x v="2"/>
  </r>
  <r>
    <x v="3"/>
    <n v="160107"/>
    <s v="N"/>
    <s v="Olejové filtry"/>
    <n v="1.77"/>
    <s v="Odpady Hrbáč s.r.o."/>
    <x v="3"/>
  </r>
  <r>
    <x v="3"/>
    <n v="170107"/>
    <s v="O"/>
    <s v="Směsi nebo oddělené frakce betonu, cihel, tašek a keramických výrobků neuvedené pod číslem 17 01 06"/>
    <n v="3.99"/>
    <s v="RUMPOLD UHB, s.r.o."/>
    <x v="12"/>
  </r>
  <r>
    <x v="3"/>
    <n v="200307"/>
    <s v="O"/>
    <s v="Objemný odpad"/>
    <n v="2.0670000000000002"/>
    <s v="Sběrné suroviny UH, s.r.o.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">
  <r>
    <d v="2018-04-16T00:00:00"/>
    <x v="0"/>
    <x v="0"/>
    <x v="0"/>
    <s v="Objemný odpad"/>
    <n v="45.444000000000003"/>
    <m/>
    <m/>
    <s v="RUMPOLD UHB. s.r.o."/>
    <s v="AS1802748"/>
    <n v="1428"/>
    <x v="0"/>
  </r>
  <r>
    <d v="2018-05-23T00:00:00"/>
    <x v="0"/>
    <x v="1"/>
    <x v="1"/>
    <s v="Jiné motorové. převodové a mazací oleje"/>
    <n v="2"/>
    <m/>
    <m/>
    <s v="Odpady Hrbáč s.r.o."/>
    <n v="2018263"/>
    <n v="9632"/>
    <x v="1"/>
  </r>
  <r>
    <d v="2018-05-23T00:00:00"/>
    <x v="0"/>
    <x v="2"/>
    <x v="1"/>
    <s v="Obaly obsahující zbytky nebezpečných látek nebo obaly těmito látkami znečištěné"/>
    <n v="6.5000000000000002E-2"/>
    <m/>
    <m/>
    <s v="Odpady Hrbáč s.r.o."/>
    <n v="2018263"/>
    <n v="9632"/>
    <x v="2"/>
  </r>
  <r>
    <d v="2018-05-23T00:00:00"/>
    <x v="0"/>
    <x v="3"/>
    <x v="1"/>
    <s v="Absorpční činidla. filtrační materiály (včetně olejových filtrů jinak blíže neurčených). čisticí tkaniny a ochranné oděvy znečištěné nebezpečnými látkami"/>
    <n v="0.06"/>
    <m/>
    <m/>
    <s v="Odpady Hrbáč s.r.o."/>
    <n v="2018263"/>
    <n v="9632"/>
    <x v="3"/>
  </r>
  <r>
    <d v="2018-05-23T00:00:00"/>
    <x v="0"/>
    <x v="4"/>
    <x v="1"/>
    <s v="Olejové filtry"/>
    <n v="0.95"/>
    <m/>
    <m/>
    <s v="Odpady Hrbáč s.r.o."/>
    <n v="2018263"/>
    <n v="9632"/>
    <x v="4"/>
  </r>
  <r>
    <d v="2018-05-23T00:00:00"/>
    <x v="0"/>
    <x v="5"/>
    <x v="1"/>
    <s v="Nemrznoucí kapaliny obsahující_x000a_nebezpečné látky"/>
    <n v="0.17"/>
    <m/>
    <m/>
    <s v="Odpady Hrbáč s.r.o."/>
    <n v="2018263"/>
    <n v="9632"/>
    <x v="5"/>
  </r>
  <r>
    <d v="2018-07-11T00:00:00"/>
    <x v="0"/>
    <x v="6"/>
    <x v="0"/>
    <s v="Železo a ocel"/>
    <n v="45.353000000000002"/>
    <m/>
    <m/>
    <s v="KOVOSTEEL Recycling. s.r.o."/>
    <s v="DLP-2018-1-030801"/>
    <n v="10350"/>
    <x v="6"/>
  </r>
  <r>
    <d v="2018-11-20T00:00:00"/>
    <x v="0"/>
    <x v="7"/>
    <x v="1"/>
    <s v="Benzín kal"/>
    <n v="0.15"/>
    <n v="150"/>
    <m/>
    <s v="Ladislav Szurman - OLAM"/>
    <s v="-"/>
    <n v="0"/>
    <x v="7"/>
  </r>
  <r>
    <d v="2019-03-23T00:00:00"/>
    <x v="1"/>
    <x v="8"/>
    <x v="0"/>
    <s v="Kovy"/>
    <n v="0.52"/>
    <m/>
    <m/>
    <s v="Sběrné suroviny UH. s.r.o."/>
    <n v="3159001164"/>
    <n v="2080"/>
    <x v="8"/>
  </r>
  <r>
    <d v="2019-03-29T00:00:00"/>
    <x v="1"/>
    <x v="7"/>
    <x v="0"/>
    <s v="Likvidace odpadních vod"/>
    <n v="18"/>
    <n v="18000"/>
    <m/>
    <s v="Slovácké vodárny a kanalizace. a.s."/>
    <s v="FV-2019-322-000290"/>
    <n v="3152"/>
    <x v="9"/>
  </r>
  <r>
    <d v="2020-01-27T00:00:00"/>
    <x v="2"/>
    <x v="7"/>
    <x v="0"/>
    <s v="Spětný odběr pneumatik"/>
    <n v="45.454000000000001"/>
    <m/>
    <m/>
    <s v="BestDrive - ContiTrade Services s.r.o."/>
    <m/>
    <n v="0"/>
    <x v="10"/>
  </r>
  <r>
    <d v="2020-02-03T00:00:00"/>
    <x v="2"/>
    <x v="2"/>
    <x v="1"/>
    <s v="Obaly obsahující zbytky nebezpečných látek nebo obaly těmito látkami znečištěné"/>
    <n v="0.11"/>
    <m/>
    <m/>
    <s v="Odpady Hrbáč s.r.o."/>
    <s v="-"/>
    <n v="0"/>
    <x v="2"/>
  </r>
  <r>
    <d v="2020-02-03T00:00:00"/>
    <x v="2"/>
    <x v="3"/>
    <x v="1"/>
    <s v="Absorpční činidla. filtrační materiály (včetně olejových filtrů jinak blíže neurčených). čisticí tkaniny a ochranné oděvy znečištěné nebezpečnými látkami"/>
    <n v="3.5000000000000003E-2"/>
    <m/>
    <m/>
    <s v="Odpady Hrbáč s.r.o."/>
    <s v="-"/>
    <n v="0"/>
    <x v="3"/>
  </r>
  <r>
    <d v="2020-02-03T00:00:00"/>
    <x v="2"/>
    <x v="4"/>
    <x v="1"/>
    <s v="Olejové filtry"/>
    <n v="1.0449999999999999"/>
    <m/>
    <m/>
    <s v="Odpady Hrbáč s.r.o."/>
    <s v="-"/>
    <n v="0"/>
    <x v="4"/>
  </r>
  <r>
    <d v="2020-09-09T00:00:00"/>
    <x v="2"/>
    <x v="0"/>
    <x v="0"/>
    <s v="Objemný odpad"/>
    <n v="45.506"/>
    <m/>
    <m/>
    <s v="RUMPOLD UHB. s.r.o."/>
    <s v="AS2007412"/>
    <n v="2928"/>
    <x v="0"/>
  </r>
  <r>
    <d v="2021-01-28T00:00:00"/>
    <x v="3"/>
    <x v="0"/>
    <x v="0"/>
    <s v="Objemný odpad"/>
    <n v="0.01"/>
    <m/>
    <m/>
    <s v="Sběrné suroviny UH. s.r.o."/>
    <n v="31200167"/>
    <n v="39"/>
    <x v="0"/>
  </r>
  <r>
    <d v="2021-01-28T00:00:00"/>
    <x v="3"/>
    <x v="0"/>
    <x v="0"/>
    <s v="Objemný odpad"/>
    <n v="0.12"/>
    <m/>
    <m/>
    <s v="Sběrné suroviny UH. s.r.o."/>
    <n v="312000164"/>
    <n v="465"/>
    <x v="0"/>
  </r>
  <r>
    <d v="2021-02-24T00:00:00"/>
    <x v="3"/>
    <x v="0"/>
    <x v="0"/>
    <s v="Objemný odpad"/>
    <n v="0.12"/>
    <m/>
    <m/>
    <s v="Sběrné suroviny UH. s.r.o."/>
    <n v="315001049"/>
    <n v="465"/>
    <x v="0"/>
  </r>
  <r>
    <d v="2021-03-16T00:00:00"/>
    <x v="3"/>
    <x v="0"/>
    <x v="0"/>
    <s v="Objemný odpad"/>
    <n v="0.36"/>
    <m/>
    <m/>
    <s v="Sběrné suroviny UH. s.r.o."/>
    <n v="315001514"/>
    <n v="1394"/>
    <x v="0"/>
  </r>
  <r>
    <d v="2021-04-05T00:00:00"/>
    <x v="3"/>
    <x v="2"/>
    <x v="1"/>
    <s v="Obaly obsahující zbytky nebezpečných látek nebo obaly těmito látkami znečištěné"/>
    <n v="0.13"/>
    <m/>
    <m/>
    <s v="Odpady Hrbáč s.r.o."/>
    <n v="2021135"/>
    <s v="1085.37"/>
    <x v="2"/>
  </r>
  <r>
    <d v="2021-04-05T00:00:00"/>
    <x v="3"/>
    <x v="3"/>
    <x v="1"/>
    <s v="Absorpční činidla. filtrační materiály (včetně olejových filtrů jinak blíže neurčených). čisticí tkaniny a ochranné oděvy znečištěné nebezpečnými látkami"/>
    <n v="0.02"/>
    <m/>
    <m/>
    <s v="Odpady Hrbáč s.r.o."/>
    <n v="2021135"/>
    <s v="145.2"/>
    <x v="3"/>
  </r>
  <r>
    <d v="2021-04-05T00:00:00"/>
    <x v="3"/>
    <x v="4"/>
    <x v="1"/>
    <s v="Olejové filtry"/>
    <n v="0.62"/>
    <m/>
    <m/>
    <s v="Odpady Hrbáč s.r.o."/>
    <n v="2021135"/>
    <s v="5176.38"/>
    <x v="4"/>
  </r>
  <r>
    <d v="2021-04-15T00:00:00"/>
    <x v="3"/>
    <x v="7"/>
    <x v="0"/>
    <s v="Likvidace odpadních vod"/>
    <n v="18"/>
    <n v="18000"/>
    <m/>
    <s v="Slovácké vodárny a kanalizace. a.s."/>
    <s v="FV-2021-322-000322"/>
    <n v="3389"/>
    <x v="9"/>
  </r>
  <r>
    <d v="2021-05-06T00:00:00"/>
    <x v="3"/>
    <x v="0"/>
    <x v="0"/>
    <s v="Objemný odpad"/>
    <n v="0.19"/>
    <m/>
    <m/>
    <s v="Sběrné suroviny UH. s.r.o."/>
    <n v="312001595"/>
    <n v="736"/>
    <x v="0"/>
  </r>
  <r>
    <d v="2021-05-25T00:00:00"/>
    <x v="3"/>
    <x v="9"/>
    <x v="0"/>
    <s v="Směsi nebo oddělené frakce betonu. cihel. tašek a keramických výrobků neuvedené pod číslem 17 01 06"/>
    <n v="36.22"/>
    <m/>
    <m/>
    <s v="RUMPOLD UHB. s.r.o."/>
    <s v="AS2104653"/>
    <n v="2607"/>
    <x v="11"/>
  </r>
  <r>
    <d v="2021-06-01T00:00:00"/>
    <x v="3"/>
    <x v="0"/>
    <x v="0"/>
    <s v="Objemný odpad"/>
    <n v="0.26"/>
    <m/>
    <m/>
    <s v="Sběrné suroviny UH. s.r.o."/>
    <n v="312002037"/>
    <n v="1007"/>
    <x v="0"/>
  </r>
  <r>
    <d v="2021-07-02T00:00:00"/>
    <x v="3"/>
    <x v="0"/>
    <x v="0"/>
    <s v="Objemný odpad"/>
    <n v="0.12"/>
    <m/>
    <m/>
    <s v="Sběrné suroviny UH. s.r.o."/>
    <n v="312002818"/>
    <n v="465"/>
    <x v="0"/>
  </r>
  <r>
    <d v="2021-08-11T00:00:00"/>
    <x v="3"/>
    <x v="0"/>
    <x v="0"/>
    <s v="Objemný odpad"/>
    <n v="0.34"/>
    <m/>
    <m/>
    <s v="Sběrné suroviny UH. s.r.o."/>
    <n v="312003760"/>
    <n v="1316"/>
    <x v="0"/>
  </r>
  <r>
    <d v="2021-09-29T00:00:00"/>
    <x v="3"/>
    <x v="0"/>
    <x v="0"/>
    <s v="Objemný odpad"/>
    <n v="0.2"/>
    <m/>
    <m/>
    <s v="Sběrné suroviny UH. s.r.o."/>
    <n v="315006024"/>
    <n v="774"/>
    <x v="0"/>
  </r>
  <r>
    <d v="2021-11-30T00:00:00"/>
    <x v="3"/>
    <x v="10"/>
    <x v="0"/>
    <s v="Plast mat. nevyužitelný"/>
    <n v="0.1"/>
    <m/>
    <m/>
    <s v="Sběrné suroviny UH. s.r.o."/>
    <n v="312005977"/>
    <n v="424"/>
    <x v="12"/>
  </r>
  <r>
    <d v="2021-12-01T00:00:00"/>
    <x v="3"/>
    <x v="0"/>
    <x v="0"/>
    <s v="Objemný odpad"/>
    <n v="0.127"/>
    <m/>
    <m/>
    <s v="Sběrné suroviny UH. s.r.o."/>
    <n v="312006002"/>
    <n v="492"/>
    <x v="0"/>
  </r>
  <r>
    <d v="2021-12-02T00:00:00"/>
    <x v="3"/>
    <x v="7"/>
    <x v="1"/>
    <s v="Spětný odběr olověných akumulátorů"/>
    <n v="0.84"/>
    <m/>
    <m/>
    <s v="Odpady Hrbáč s.r.o."/>
    <s v="-"/>
    <n v="0"/>
    <x v="13"/>
  </r>
  <r>
    <d v="2021-12-06T00:00:00"/>
    <x v="3"/>
    <x v="2"/>
    <x v="1"/>
    <s v="Obaly obsahující zbytky nebezpečných látek nebo obaly těmito látkami znečištěné"/>
    <n v="0.13"/>
    <m/>
    <m/>
    <s v="Odpady Hrbáč s.r.o."/>
    <n v="2021521"/>
    <s v="1419.33"/>
    <x v="2"/>
  </r>
  <r>
    <d v="2021-12-06T00:00:00"/>
    <x v="3"/>
    <x v="3"/>
    <x v="1"/>
    <s v="Absorpční činidla. filtrační materiály (včetně olejových filtrů jinak blíže neurčených). čisticí tkaniny a ochranné oděvy znečištěné nebezpečnými látkami"/>
    <n v="0.02"/>
    <m/>
    <m/>
    <s v="Odpady Hrbáč s.r.o."/>
    <n v="2021521"/>
    <s v="145.2"/>
    <x v="3"/>
  </r>
  <r>
    <d v="2021-12-06T00:00:00"/>
    <x v="3"/>
    <x v="4"/>
    <x v="1"/>
    <s v="Olejové filtry"/>
    <n v="0.62"/>
    <m/>
    <m/>
    <s v="Odpady Hrbáč s.r.o."/>
    <n v="2021521"/>
    <s v="5176.38"/>
    <x v="4"/>
  </r>
  <r>
    <d v="2021-12-17T00:00:00"/>
    <x v="3"/>
    <x v="0"/>
    <x v="0"/>
    <s v="Objemný odpad"/>
    <n v="0.12"/>
    <m/>
    <m/>
    <s v="Sběrné suroviny UH. s.r.o."/>
    <n v="315007543"/>
    <n v="465"/>
    <x v="0"/>
  </r>
  <r>
    <d v="2022-01-11T00:00:00"/>
    <x v="4"/>
    <x v="11"/>
    <x v="1"/>
    <s v="Zaolejovaná voda z odlučovaču oleje"/>
    <n v="1"/>
    <m/>
    <m/>
    <s v="Odpady Hrbáč s.r.o."/>
    <n v="2022009"/>
    <n v="3025"/>
    <x v="14"/>
  </r>
  <r>
    <d v="2022-01-11T00:00:00"/>
    <x v="4"/>
    <x v="1"/>
    <x v="1"/>
    <s v="Jiné motorové, převodové a mazací oleje"/>
    <n v="3.6"/>
    <m/>
    <m/>
    <s v="Odpady Hrbáč s.r.o."/>
    <n v="2022012"/>
    <n v="4356"/>
    <x v="15"/>
  </r>
  <r>
    <d v="2022-01-11T00:00:00"/>
    <x v="4"/>
    <x v="3"/>
    <x v="1"/>
    <s v="Absorpční činidla, filtrační materiály (včetně olejových filtrů jinak blíže neurčených), čisticí tkaniny a ochranné oděvy znečištěné nebezpečnými látkami"/>
    <n v="0.12"/>
    <m/>
    <m/>
    <s v="Odpady Hrbáč s.r.o."/>
    <n v="2022012"/>
    <n v="1001.88"/>
    <x v="16"/>
  </r>
  <r>
    <d v="2022-01-12T00:00:00"/>
    <x v="4"/>
    <x v="12"/>
    <x v="0"/>
    <s v="Obalovy odpad z vln. Lepenky"/>
    <n v="0.16"/>
    <m/>
    <m/>
    <s v="Sběrné suroviny UH, s.r.o."/>
    <n v="912800022"/>
    <n v="0"/>
    <x v="17"/>
  </r>
  <r>
    <d v="2022-01-12T00:00:00"/>
    <x v="4"/>
    <x v="10"/>
    <x v="0"/>
    <s v="Plast mat. nevyužitelný"/>
    <n v="0.18"/>
    <m/>
    <m/>
    <s v="Sběrné suroviny UH, s.r.o."/>
    <n v="31200267"/>
    <n v="762.3"/>
    <x v="12"/>
  </r>
  <r>
    <d v="2022-01-12T00:00:00"/>
    <x v="4"/>
    <x v="3"/>
    <x v="1"/>
    <s v="Absorpční činidla, filtrační materiály (včetně olejových filtrů jinak blíže neurčených), čisticí tkaniny a ochranné oděvy znečištěné nebezpečnými látkami"/>
    <n v="0.03"/>
    <m/>
    <m/>
    <s v="Sběrné suroviny UH, s.r.o."/>
    <n v="31200267"/>
    <n v="526.35"/>
    <x v="16"/>
  </r>
  <r>
    <d v="2022-02-08T00:00:00"/>
    <x v="4"/>
    <x v="0"/>
    <x v="0"/>
    <s v="Objemný odpad"/>
    <n v="0.42"/>
    <m/>
    <m/>
    <s v="Sběrné suroviny UH, s.r.o."/>
    <n v="31500490"/>
    <n v="1626"/>
    <x v="0"/>
  </r>
  <r>
    <d v="2022-02-14T00:00:00"/>
    <x v="4"/>
    <x v="9"/>
    <x v="0"/>
    <s v="Směsi nebo oddělené frakce betonu, cihel, tašek a keramických výrobků neuvedené pod číslem 17 01 06"/>
    <n v="3.55"/>
    <m/>
    <m/>
    <s v="RUMPOLD UHB, s.r.o."/>
    <s v="AS2201170"/>
    <n v="2320"/>
    <x v="18"/>
  </r>
  <r>
    <d v="2022-02-14T00:00:00"/>
    <x v="4"/>
    <x v="9"/>
    <x v="0"/>
    <s v="Směsi nebo oddělené frakce betonu, cihel, tašek a keramických výrobků neuvedené pod číslem 17 01 06"/>
    <n v="3.55"/>
    <m/>
    <m/>
    <s v="RUMPOLD UHB, s.r.o."/>
    <n v="2200177"/>
    <n v="2320"/>
    <x v="18"/>
  </r>
  <r>
    <d v="2022-03-01T00:00:00"/>
    <x v="4"/>
    <x v="0"/>
    <x v="0"/>
    <s v="Objemný odpad"/>
    <n v="0.21"/>
    <m/>
    <m/>
    <s v="Sběrné suroviny UH, s.r.o."/>
    <n v="31201085"/>
    <n v="813"/>
    <x v="0"/>
  </r>
  <r>
    <d v="2022-04-14T00:00:00"/>
    <x v="4"/>
    <x v="0"/>
    <x v="0"/>
    <s v="Objemný odpad"/>
    <n v="0.28000000000000003"/>
    <m/>
    <m/>
    <s v="Sběrné suroviny UH, s.r.o."/>
    <n v="31501918"/>
    <n v="1084"/>
    <x v="0"/>
  </r>
  <r>
    <d v="2022-05-23T00:00:00"/>
    <x v="4"/>
    <x v="11"/>
    <x v="1"/>
    <s v="Zaolejovaná voda z odlučovaču oleje"/>
    <n v="0.23"/>
    <m/>
    <m/>
    <s v="Odpady Hrbáč s.r.o."/>
    <n v="2022241"/>
    <n v="575"/>
    <x v="14"/>
  </r>
  <r>
    <d v="2022-05-23T00:00:00"/>
    <x v="4"/>
    <x v="2"/>
    <x v="1"/>
    <s v="Obaly obsahující zbytky nebezpečných látek nebo obaly těmito látkami znečištěné"/>
    <n v="0.21"/>
    <m/>
    <m/>
    <s v="Odpady Hrbáč s.r.o."/>
    <n v="2022241"/>
    <n v="1659"/>
    <x v="2"/>
  </r>
  <r>
    <d v="2022-05-23T00:00:00"/>
    <x v="4"/>
    <x v="3"/>
    <x v="1"/>
    <s v="Absorpční činidla, filtrační materiály (včetně olejových filtrů jinak blíže neurčených), čisticí tkaniny a ochranné oděvy znečištěné nebezpečnými látkami"/>
    <n v="0.13"/>
    <m/>
    <m/>
    <s v="Odpady Hrbáč s.r.o."/>
    <n v="2022241"/>
    <n v="910"/>
    <x v="16"/>
  </r>
  <r>
    <d v="2022-05-23T00:00:00"/>
    <x v="4"/>
    <x v="4"/>
    <x v="1"/>
    <s v="Olejové filtry"/>
    <n v="0.89"/>
    <m/>
    <m/>
    <s v="Odpady Hrbáč s.r.o."/>
    <n v="2022241"/>
    <n v="7031"/>
    <x v="4"/>
  </r>
  <r>
    <d v="2022-05-23T00:00:00"/>
    <x v="4"/>
    <x v="5"/>
    <x v="1"/>
    <s v="Nemrznoucí kapaliny obsahující nebezpečné látky"/>
    <n v="0.2"/>
    <m/>
    <m/>
    <s v="Odpady Hrbáč s.r.o."/>
    <n v="2022241"/>
    <n v="800"/>
    <x v="19"/>
  </r>
  <r>
    <d v="2022-05-23T00:00:00"/>
    <x v="4"/>
    <x v="7"/>
    <x v="1"/>
    <s v="Spětný odběr olověných akumulátorů"/>
    <n v="0.99"/>
    <m/>
    <m/>
    <s v="Odpady Hrbáč s.r.o."/>
    <m/>
    <m/>
    <x v="13"/>
  </r>
  <r>
    <d v="2022-06-29T00:00:00"/>
    <x v="4"/>
    <x v="7"/>
    <x v="0"/>
    <s v="Zpětný odber elektro - odovzdanie pouzitej elektroniky"/>
    <n v="0.02"/>
    <m/>
    <m/>
    <s v="Asekol"/>
    <m/>
    <n v="0"/>
    <x v="20"/>
  </r>
  <r>
    <d v="2022-06-29T00:00:00"/>
    <x v="4"/>
    <x v="12"/>
    <x v="0"/>
    <s v="Obalovy odpad z vln. Lepenky"/>
    <n v="0.18"/>
    <m/>
    <m/>
    <s v="Sběrné suroviny UH, s.r.o."/>
    <n v="912803909"/>
    <m/>
    <x v="17"/>
  </r>
  <r>
    <d v="2022-06-29T00:00:00"/>
    <x v="4"/>
    <x v="0"/>
    <x v="0"/>
    <s v="Objemný odpad"/>
    <n v="0.26400000000000001"/>
    <m/>
    <m/>
    <s v="Sběrné suroviny UH, s.r.o."/>
    <n v="31204238"/>
    <n v="844.8"/>
    <x v="0"/>
  </r>
  <r>
    <d v="2022-06-29T00:00:00"/>
    <x v="4"/>
    <x v="10"/>
    <x v="0"/>
    <s v="Plast mat. nevyužitelný"/>
    <n v="0.08"/>
    <m/>
    <m/>
    <s v="Sběrné suroviny UH, s.r.o."/>
    <n v="31204238"/>
    <n v="280"/>
    <x v="12"/>
  </r>
  <r>
    <d v="2022-06-29T00:00:00"/>
    <x v="4"/>
    <x v="3"/>
    <x v="1"/>
    <s v="Absorpční činidla, filtrační materiály (včetně olejových filtrů jinak blíže neurčených), čisticí tkaniny a ochranné oděvy znečištěné nebezpečnými látkami"/>
    <n v="3.5999999999999997E-2"/>
    <m/>
    <m/>
    <s v="Sběrné suroviny UH, s.r.o."/>
    <n v="31204238"/>
    <n v="558"/>
    <x v="16"/>
  </r>
  <r>
    <d v="2022-08-25T00:00:00"/>
    <x v="4"/>
    <x v="0"/>
    <x v="0"/>
    <s v="Objemný odpad"/>
    <n v="0.215"/>
    <m/>
    <m/>
    <s v="Sběrné suroviny UH, s.r.o."/>
    <n v="31505526"/>
    <n v="911"/>
    <x v="0"/>
  </r>
  <r>
    <d v="2022-12-20T00:00:00"/>
    <x v="4"/>
    <x v="1"/>
    <x v="1"/>
    <s v="Jiné motorové, převodové a mazací oleje"/>
    <n v="3"/>
    <m/>
    <m/>
    <s v="Odpady Hrbáč s.r.o."/>
    <n v="2022561"/>
    <n v="3000"/>
    <x v="15"/>
  </r>
  <r>
    <d v="2022-12-20T00:00:00"/>
    <x v="4"/>
    <x v="11"/>
    <x v="1"/>
    <s v="Zaolejovaná voda z odlučovaču oleje"/>
    <n v="0.05"/>
    <m/>
    <m/>
    <s v="Odpady Hrbáč s.r.o."/>
    <n v="2022561"/>
    <n v="125"/>
    <x v="14"/>
  </r>
  <r>
    <d v="2022-12-20T00:00:00"/>
    <x v="4"/>
    <x v="2"/>
    <x v="1"/>
    <s v="Obaly obsahující zbytky nebezpečných látek nebo obaly těmito látkami znečištěné"/>
    <n v="5.5E-2"/>
    <m/>
    <m/>
    <s v="Odpady Hrbáč s.r.o."/>
    <n v="2022561"/>
    <n v="434"/>
    <x v="2"/>
  </r>
  <r>
    <d v="2022-12-20T00:00:00"/>
    <x v="4"/>
    <x v="3"/>
    <x v="1"/>
    <s v="Absorpční činidla, filtrační materiály (včetně olejových filtrů jinak blíže neurčených), čisticí tkaniny a ochranné oděvy znečištěné nebezpečnými látkami"/>
    <n v="0.12"/>
    <m/>
    <m/>
    <s v="Odpady Hrbáč s.r.o."/>
    <n v="2022561"/>
    <n v="840"/>
    <x v="16"/>
  </r>
  <r>
    <d v="2022-12-20T00:00:00"/>
    <x v="4"/>
    <x v="4"/>
    <x v="1"/>
    <s v="Olejové filtry"/>
    <n v="0.56999999999999995"/>
    <m/>
    <m/>
    <s v="Odpady Hrbáč s.r.o."/>
    <n v="2022561"/>
    <n v="4503"/>
    <x v="4"/>
  </r>
  <r>
    <d v="2022-12-21T00:00:00"/>
    <x v="4"/>
    <x v="12"/>
    <x v="0"/>
    <s v="Obalovy odpad z vln. Lepenky"/>
    <n v="0.26"/>
    <m/>
    <m/>
    <s v="Sběrné suroviny UH, s.r.o."/>
    <n v="31207593"/>
    <n v="260"/>
    <x v="17"/>
  </r>
  <r>
    <d v="2022-12-21T00:00:00"/>
    <x v="4"/>
    <x v="0"/>
    <x v="0"/>
    <s v="Objemný odpad"/>
    <n v="0.1"/>
    <m/>
    <m/>
    <s v="Sběrné suroviny UH, s.r.o."/>
    <n v="31207593"/>
    <n v="320"/>
    <x v="0"/>
  </r>
  <r>
    <d v="2022-12-21T00:00:00"/>
    <x v="4"/>
    <x v="13"/>
    <x v="0"/>
    <s v="Sklo (z vozidel)"/>
    <n v="0.04"/>
    <m/>
    <m/>
    <s v="Sběrné suroviny UH, s.r.o."/>
    <n v="31207593"/>
    <n v="128"/>
    <x v="21"/>
  </r>
  <r>
    <d v="2022-12-21T00:00:00"/>
    <x v="4"/>
    <x v="10"/>
    <x v="0"/>
    <s v="Plast obal. Pevný - různý"/>
    <n v="0.06"/>
    <m/>
    <m/>
    <s v="Sběrné suroviny UH, s.r.o."/>
    <n v="31207593"/>
    <n v="210"/>
    <x v="22"/>
  </r>
  <r>
    <d v="2023-01-10T00:00:00"/>
    <x v="5"/>
    <x v="12"/>
    <x v="0"/>
    <s v="Obalovy odpad z vln. Lepenky"/>
    <n v="0.13"/>
    <m/>
    <m/>
    <s v="Sběrné suroviny UH, s.r.o."/>
    <n v="31200121"/>
    <n v="130"/>
    <x v="17"/>
  </r>
  <r>
    <d v="2023-01-10T00:00:00"/>
    <x v="5"/>
    <x v="10"/>
    <x v="0"/>
    <s v="Plast obal. Pevný - různý"/>
    <n v="0.01"/>
    <m/>
    <m/>
    <s v="Sběrné suroviny UH, s.r.o."/>
    <n v="31200121"/>
    <n v="42"/>
    <x v="22"/>
  </r>
  <r>
    <d v="2023-01-10T00:00:00"/>
    <x v="5"/>
    <x v="0"/>
    <x v="0"/>
    <s v="Objemný odpad"/>
    <n v="0.2"/>
    <m/>
    <m/>
    <s v="Sběrné suroviny UH, s.r.o."/>
    <n v="31200121"/>
    <n v="640"/>
    <x v="0"/>
  </r>
  <r>
    <d v="2023-01-09T00:00:00"/>
    <x v="5"/>
    <x v="0"/>
    <x v="0"/>
    <s v="Objemný odpad"/>
    <n v="0.34"/>
    <m/>
    <m/>
    <s v="Sběrné suroviny UH, s.r.o."/>
    <n v="31200093"/>
    <n v="1088"/>
    <x v="0"/>
  </r>
  <r>
    <d v="2023-01-26T00:00:00"/>
    <x v="5"/>
    <x v="7"/>
    <x v="2"/>
    <s v="Poplatek za odpad"/>
    <m/>
    <m/>
    <m/>
    <s v="Sběrné suroviny UH, s.r.o."/>
    <n v="230062"/>
    <n v="300"/>
    <x v="23"/>
  </r>
  <r>
    <d v="2023-04-27T00:00:00"/>
    <x v="5"/>
    <x v="0"/>
    <x v="0"/>
    <s v="Objemný odpad"/>
    <n v="0.28000000000000003"/>
    <m/>
    <m/>
    <s v="Sběrné suroviny UH, s.r.o."/>
    <n v="31502106"/>
    <n v="1008"/>
    <x v="0"/>
  </r>
  <r>
    <d v="2023-04-04T00:00:00"/>
    <x v="5"/>
    <x v="12"/>
    <x v="0"/>
    <s v="Obalovy odpad z vln. Lepenky"/>
    <n v="0.06"/>
    <m/>
    <m/>
    <s v="Sběrné suroviny UH, s.r.o."/>
    <n v="31202059"/>
    <n v="30"/>
    <x v="17"/>
  </r>
  <r>
    <d v="2023-04-04T00:00:00"/>
    <x v="5"/>
    <x v="0"/>
    <x v="0"/>
    <s v="Objemný odpad"/>
    <n v="0.36"/>
    <m/>
    <m/>
    <s v="Sběrné suroviny UH, s.r.o."/>
    <n v="31202059"/>
    <n v="1296"/>
    <x v="0"/>
  </r>
  <r>
    <d v="2023-05-16T00:00:00"/>
    <x v="5"/>
    <x v="0"/>
    <x v="0"/>
    <s v="Objemný odpad"/>
    <n v="0.11"/>
    <m/>
    <m/>
    <s v="Sběrné suroviny UH, s.r.o."/>
    <n v="31202971"/>
    <n v="396"/>
    <x v="0"/>
  </r>
  <r>
    <d v="2023-06-30T00:00:00"/>
    <x v="5"/>
    <x v="0"/>
    <x v="0"/>
    <s v="Objemný odpad"/>
    <n v="0.13"/>
    <m/>
    <m/>
    <s v="Sběrné suroviny UH, s.r.o."/>
    <n v="31203715"/>
    <n v="468"/>
    <x v="0"/>
  </r>
  <r>
    <d v="2023-08-17T00:00:00"/>
    <x v="5"/>
    <x v="2"/>
    <x v="1"/>
    <s v="Obaly obsahující zbytky nebezpečných látek nebo obaly těmito látkami znečištěné"/>
    <n v="0.27"/>
    <m/>
    <m/>
    <s v="Odpady Hrbáč s.r.o."/>
    <n v="2023344"/>
    <n v="2133"/>
    <x v="2"/>
  </r>
  <r>
    <d v="2023-08-17T00:00:00"/>
    <x v="5"/>
    <x v="3"/>
    <x v="1"/>
    <s v="Absorpční činidla, filtrační materiály (včetně olejových filtrů jinak blíže neurčených), čisticí tkaniny a ochranné oděvy znečištěné nebezpečnými látkami"/>
    <n v="8.5000000000000006E-2"/>
    <m/>
    <m/>
    <s v="Odpady Hrbáč s.r.o."/>
    <n v="2023344"/>
    <n v="595"/>
    <x v="16"/>
  </r>
  <r>
    <d v="2023-08-17T00:00:00"/>
    <x v="5"/>
    <x v="7"/>
    <x v="2"/>
    <s v="Poplatek za odpad"/>
    <m/>
    <m/>
    <m/>
    <s v="Odpady Hrbáč s.r.o."/>
    <n v="2023344"/>
    <n v="200"/>
    <x v="23"/>
  </r>
  <r>
    <d v="2023-08-17T00:00:00"/>
    <x v="5"/>
    <x v="4"/>
    <x v="1"/>
    <s v="Olejové filtry"/>
    <n v="1.06"/>
    <m/>
    <m/>
    <s v="Odpady Hrbáč s.r.o."/>
    <n v="2023344"/>
    <n v="8374"/>
    <x v="4"/>
  </r>
  <r>
    <d v="2023-08-24T00:00:00"/>
    <x v="5"/>
    <x v="14"/>
    <x v="0"/>
    <s v="Směsný komunálny odpad"/>
    <n v="0.24"/>
    <m/>
    <m/>
    <s v="Sběrné suroviny UH, s.r.o."/>
    <n v="31205369"/>
    <n v="864"/>
    <x v="24"/>
  </r>
  <r>
    <d v="2023-09-26T00:00:00"/>
    <x v="5"/>
    <x v="0"/>
    <x v="0"/>
    <s v="Objemný odpad"/>
    <n v="0.1"/>
    <m/>
    <m/>
    <s v="Sběrné suroviny UH, s.r.o."/>
    <n v="31206391"/>
    <n v="360"/>
    <x v="0"/>
  </r>
  <r>
    <d v="2023-10-18T00:00:00"/>
    <x v="5"/>
    <x v="0"/>
    <x v="0"/>
    <s v="Objemný odpad"/>
    <n v="1.18"/>
    <m/>
    <m/>
    <s v="RUMPOLD UHB, s.r.o."/>
    <n v="210858"/>
    <n v="2558"/>
    <x v="0"/>
  </r>
  <r>
    <d v="2023-10-31T00:00:00"/>
    <x v="5"/>
    <x v="0"/>
    <x v="0"/>
    <s v="Objemný odpad"/>
    <n v="0.36"/>
    <m/>
    <m/>
    <s v="Sběrné suroviny UH, s.r.o."/>
    <n v="210879"/>
    <n v="1296"/>
    <x v="0"/>
  </r>
  <r>
    <d v="2023-10-31T00:00:00"/>
    <x v="5"/>
    <x v="10"/>
    <x v="0"/>
    <s v="Plast obal. Pevný - různý"/>
    <n v="0.24"/>
    <m/>
    <m/>
    <s v="Sběrné suroviny UH, s.r.o."/>
    <n v="210878"/>
    <n v="1008"/>
    <x v="22"/>
  </r>
  <r>
    <d v="2023-10-31T00:00:00"/>
    <x v="5"/>
    <x v="14"/>
    <x v="0"/>
    <s v="Směsný komunálny odpad"/>
    <n v="0.34"/>
    <m/>
    <m/>
    <s v="Sběrné suroviny UH, s.r.o."/>
    <n v="210877"/>
    <n v="1224"/>
    <x v="24"/>
  </r>
  <r>
    <d v="2023-11-01T00:00:00"/>
    <x v="5"/>
    <x v="14"/>
    <x v="0"/>
    <s v="Směsný komunálny odpad"/>
    <n v="0.2"/>
    <m/>
    <m/>
    <s v="Sběrné suroviny UH, s.r.o."/>
    <n v="31207360"/>
    <n v="720"/>
    <x v="24"/>
  </r>
  <r>
    <d v="2023-11-30T00:00:00"/>
    <x v="5"/>
    <x v="10"/>
    <x v="0"/>
    <s v="Plast obal. Pevný - různý"/>
    <n v="0.02"/>
    <m/>
    <m/>
    <s v="Sběrné suroviny UH, s.r.o."/>
    <n v="31207789"/>
    <n v="80"/>
    <x v="22"/>
  </r>
  <r>
    <d v="2023-12-19T00:00:00"/>
    <x v="5"/>
    <x v="14"/>
    <x v="0"/>
    <s v="Směsný komunálny odpad"/>
    <n v="0.02"/>
    <m/>
    <m/>
    <s v="Sběrné suroviny UH, s.r.o."/>
    <n v="31208290"/>
    <n v="72"/>
    <x v="24"/>
  </r>
  <r>
    <d v="2023-12-31T00:00:00"/>
    <x v="5"/>
    <x v="7"/>
    <x v="1"/>
    <s v="Zpětný odběr akumulátorů"/>
    <m/>
    <m/>
    <n v="29"/>
    <s v="Adip, spol s.r.o."/>
    <m/>
    <m/>
    <x v="25"/>
  </r>
  <r>
    <d v="2023-12-31T00:00:00"/>
    <x v="5"/>
    <x v="1"/>
    <x v="1"/>
    <s v="Jiné motorové, převodové a mazací oleje"/>
    <n v="3"/>
    <m/>
    <m/>
    <s v="Odpady Hrbáč s.r.o."/>
    <n v="2024172"/>
    <n v="4054"/>
    <x v="15"/>
  </r>
  <r>
    <d v="2024-03-26T00:00:00"/>
    <x v="6"/>
    <x v="1"/>
    <x v="1"/>
    <s v="Jiné motorové, převodové a mazací oleje"/>
    <n v="3"/>
    <m/>
    <m/>
    <s v="Odpady Hrbáč s.r.o."/>
    <m/>
    <m/>
    <x v="15"/>
  </r>
  <r>
    <d v="2024-11-05T00:00:00"/>
    <x v="6"/>
    <x v="1"/>
    <x v="1"/>
    <s v="Jiné motorové, převodové a mazací oleje"/>
    <n v="3"/>
    <m/>
    <m/>
    <s v="Odpady Hrbáč s.r.o."/>
    <m/>
    <m/>
    <x v="15"/>
  </r>
  <r>
    <d v="2024-03-14T00:00:00"/>
    <x v="6"/>
    <x v="2"/>
    <x v="1"/>
    <s v="Obaly obsahující zbytky nebezpečných látek nebo obaly těmito látkami znečištěné"/>
    <n v="0.24"/>
    <m/>
    <m/>
    <s v="Odpady Hrbáč s.r.o."/>
    <n v="2024148"/>
    <n v="2376"/>
    <x v="2"/>
  </r>
  <r>
    <d v="2024-11-01T00:00:00"/>
    <x v="6"/>
    <x v="2"/>
    <x v="1"/>
    <s v="Obaly obsahující zbytky nebezpečných látek nebo obaly těmito látkami znečištěné"/>
    <n v="0.19"/>
    <m/>
    <m/>
    <s v="Odpady Hrbáč s.r.o."/>
    <m/>
    <m/>
    <x v="2"/>
  </r>
  <r>
    <d v="2024-03-14T00:00:00"/>
    <x v="6"/>
    <x v="3"/>
    <x v="1"/>
    <s v="Absorpční činidla, filtrační materiály (včetně olejových filtrů jinak blíže neurčených), čisticí tkaniny a ochranné oděvy znečištěné nebezpečnými látkami"/>
    <n v="4.4999999999999998E-2"/>
    <m/>
    <m/>
    <s v="Odpady Hrbáč s.r.o."/>
    <n v="2024148"/>
    <n v="445"/>
    <x v="16"/>
  </r>
  <r>
    <d v="2024-11-01T00:00:00"/>
    <x v="6"/>
    <x v="3"/>
    <x v="1"/>
    <s v="Absorpční činidla, filtrační materiály (včetně olejových filtrů jinak blíže neurčených), čisticí tkaniny a ochranné oděvy znečištěné nebezpečnými látkami"/>
    <n v="0.02"/>
    <m/>
    <m/>
    <s v="Odpady Hrbáč s.r.o."/>
    <m/>
    <m/>
    <x v="16"/>
  </r>
  <r>
    <d v="2024-03-14T00:00:00"/>
    <x v="6"/>
    <x v="4"/>
    <x v="1"/>
    <s v="Olejové filtry"/>
    <n v="0.92"/>
    <m/>
    <m/>
    <s v="Odpady Hrbáč s.r.o."/>
    <n v="2024148"/>
    <n v="9108"/>
    <x v="4"/>
  </r>
  <r>
    <d v="2024-11-01T00:00:00"/>
    <x v="6"/>
    <x v="4"/>
    <x v="1"/>
    <s v="Olejové filtry"/>
    <n v="0.75"/>
    <m/>
    <m/>
    <s v="Odpady Hrbáč s.r.o."/>
    <m/>
    <m/>
    <x v="4"/>
  </r>
  <r>
    <d v="2024-03-14T00:00:00"/>
    <x v="6"/>
    <x v="5"/>
    <x v="1"/>
    <s v="Nemrznoucí kapaliny obsahující nebezpečné látky"/>
    <n v="0.11"/>
    <m/>
    <m/>
    <s v="Odpady Hrbáč s.r.o."/>
    <n v="2024148"/>
    <n v="759"/>
    <x v="19"/>
  </r>
  <r>
    <d v="2024-11-01T00:00:00"/>
    <x v="6"/>
    <x v="5"/>
    <x v="1"/>
    <s v="Nemrznoucí kapaliny obsahující nebezpečné látky"/>
    <n v="0.24"/>
    <m/>
    <m/>
    <s v="Odpady Hrbáč s.r.o."/>
    <m/>
    <m/>
    <x v="19"/>
  </r>
  <r>
    <d v="2024-04-03T00:00:00"/>
    <x v="6"/>
    <x v="7"/>
    <x v="0"/>
    <s v="Spětný odběr pneumatik - osobní"/>
    <n v="0.4"/>
    <m/>
    <m/>
    <s v="BestDrive - ContiTrade Services s.r.o."/>
    <m/>
    <n v="0"/>
    <x v="26"/>
  </r>
  <r>
    <d v="2024-04-03T00:00:00"/>
    <x v="6"/>
    <x v="7"/>
    <x v="0"/>
    <s v="Spětný odběr pneumatik - nákladní"/>
    <n v="4.5"/>
    <m/>
    <m/>
    <s v="BestDrive - ContiTrade Services s.r.o."/>
    <m/>
    <n v="0"/>
    <x v="27"/>
  </r>
  <r>
    <d v="2024-04-03T00:00:00"/>
    <x v="6"/>
    <x v="7"/>
    <x v="0"/>
    <s v="Spětný odběr pneumatik - průmyslové"/>
    <n v="0.1"/>
    <m/>
    <m/>
    <s v="BestDrive - ContiTrade Services s.r.o."/>
    <m/>
    <n v="0"/>
    <x v="28"/>
  </r>
  <r>
    <d v="2024-07-24T00:00:00"/>
    <x v="6"/>
    <x v="0"/>
    <x v="0"/>
    <s v="Objemný odpad"/>
    <n v="0.8"/>
    <m/>
    <m/>
    <s v="RUMPOLD UHB, s.r.o."/>
    <n v="2401008"/>
    <n v="2031"/>
    <x v="0"/>
  </r>
  <r>
    <d v="2024-08-31T00:00:00"/>
    <x v="6"/>
    <x v="14"/>
    <x v="0"/>
    <s v="Směsný komunálny odpad - kontejner 1100l"/>
    <n v="6.3E-2"/>
    <m/>
    <n v="2"/>
    <s v="Marius Pedersen Group"/>
    <n v="4281008172"/>
    <n v="904"/>
    <x v="29"/>
  </r>
  <r>
    <d v="2024-08-31T00:00:00"/>
    <x v="6"/>
    <x v="15"/>
    <x v="0"/>
    <s v="Plasty bez specifikace - kontejner 1100l"/>
    <n v="1.7999999999999999E-2"/>
    <m/>
    <n v="1"/>
    <s v="Marius Pedersen Group"/>
    <n v="4281008172"/>
    <n v="297"/>
    <x v="30"/>
  </r>
  <r>
    <d v="2024-09-30T00:00:00"/>
    <x v="6"/>
    <x v="14"/>
    <x v="0"/>
    <s v="Směsný komunálny odpad - kontejner 1100l"/>
    <n v="0.14300000000000002"/>
    <m/>
    <n v="3"/>
    <s v="Marius Pedersen Group"/>
    <n v="4281009059"/>
    <n v="1356"/>
    <x v="29"/>
  </r>
  <r>
    <d v="2024-09-30T00:00:00"/>
    <x v="6"/>
    <x v="15"/>
    <x v="0"/>
    <s v="Plasty bez specifikace - kontejner 1100l"/>
    <n v="3.2000000000000001E-2"/>
    <m/>
    <n v="1"/>
    <s v="Marius Pedersen Group"/>
    <n v="4281009059"/>
    <n v="297"/>
    <x v="30"/>
  </r>
  <r>
    <d v="2024-10-31T00:00:00"/>
    <x v="6"/>
    <x v="14"/>
    <x v="0"/>
    <s v="Směsný komunálny odpad - kontejner 1100l"/>
    <n v="0.19720000000000001"/>
    <m/>
    <n v="2"/>
    <s v="Marius Pedersen Group"/>
    <n v="4281010492"/>
    <n v="904"/>
    <x v="29"/>
  </r>
  <r>
    <d v="2024-10-31T00:00:00"/>
    <x v="6"/>
    <x v="15"/>
    <x v="0"/>
    <s v="Plasty bez specifikace - kontejner 1100l"/>
    <n v="2.5000000000000001E-2"/>
    <m/>
    <n v="1"/>
    <s v="Marius Pedersen Group"/>
    <n v="4281010492"/>
    <n v="297"/>
    <x v="30"/>
  </r>
  <r>
    <d v="2024-11-30T00:00:00"/>
    <x v="6"/>
    <x v="14"/>
    <x v="0"/>
    <s v="Směsný komunálny odpad - kontejner 1100l"/>
    <n v="0.14500000000000002"/>
    <m/>
    <n v="2"/>
    <s v="Marius Pedersen Group"/>
    <n v="4281011385"/>
    <n v="904"/>
    <x v="29"/>
  </r>
  <r>
    <d v="2024-11-30T00:00:00"/>
    <x v="6"/>
    <x v="15"/>
    <x v="0"/>
    <s v="Plasty bez specifikace - kontejner 1100l"/>
    <n v="2.3E-2"/>
    <m/>
    <n v="2"/>
    <s v="Marius Pedersen Group"/>
    <n v="4281011385"/>
    <n v="594"/>
    <x v="30"/>
  </r>
  <r>
    <d v="2024-12-31T00:00:00"/>
    <x v="6"/>
    <x v="14"/>
    <x v="0"/>
    <s v="Směsný komunálny odpad - kontejner 1100l"/>
    <n v="0.137429"/>
    <m/>
    <n v="2"/>
    <s v="Marius Pedersen Group"/>
    <n v="4281012237"/>
    <n v="904"/>
    <x v="29"/>
  </r>
  <r>
    <d v="2024-12-31T00:00:00"/>
    <x v="6"/>
    <x v="15"/>
    <x v="0"/>
    <s v="Plasty bez specifikace - kontejner 1100l"/>
    <n v="2.1000000000000001E-2"/>
    <m/>
    <n v="1"/>
    <s v="Marius Pedersen Group"/>
    <n v="4281012237"/>
    <n v="297"/>
    <x v="30"/>
  </r>
  <r>
    <d v="2024-05-27T00:00:00"/>
    <x v="6"/>
    <x v="6"/>
    <x v="0"/>
    <s v="Železo a ocel"/>
    <n v="3.12"/>
    <m/>
    <m/>
    <s v="Sběrné suroviny UH, s.r.o."/>
    <n v="314809848"/>
    <n v="-12480"/>
    <x v="6"/>
  </r>
  <r>
    <d v="2024-12-10T00:00:00"/>
    <x v="6"/>
    <x v="10"/>
    <x v="0"/>
    <s v="Plast obal pevný - různý"/>
    <n v="0.03"/>
    <m/>
    <m/>
    <s v="Sběrné suroviny UH, s.r.o."/>
    <n v="312408377"/>
    <n v="171"/>
    <x v="31"/>
  </r>
  <r>
    <d v="2024-12-17T00:00:00"/>
    <x v="6"/>
    <x v="0"/>
    <x v="0"/>
    <s v="Objemný odpad"/>
    <n v="0.02"/>
    <m/>
    <m/>
    <s v="Sběrné suroviny UH, s.r.o."/>
    <n v="312408489"/>
    <n v="101.64"/>
    <x v="0"/>
  </r>
  <r>
    <d v="2024-12-17T00:00:00"/>
    <x v="6"/>
    <x v="13"/>
    <x v="0"/>
    <s v="Sklo (z vozidel)"/>
    <n v="0.03"/>
    <m/>
    <m/>
    <s v="Sběrné suroviny UH, s.r.o."/>
    <n v="312408489"/>
    <n v="54.449999999999996"/>
    <x v="21"/>
  </r>
  <r>
    <d v="2024-10-31T00:00:00"/>
    <x v="6"/>
    <x v="0"/>
    <x v="0"/>
    <s v="Objemný odpad"/>
    <n v="0.03"/>
    <m/>
    <m/>
    <s v="Sběrné suroviny UH, s.r.o."/>
    <n v="312407507"/>
    <n v="152"/>
    <x v="0"/>
  </r>
  <r>
    <d v="2024-11-26T00:00:00"/>
    <x v="6"/>
    <x v="0"/>
    <x v="0"/>
    <s v="Objemný odpad"/>
    <n v="0.14000000000000001"/>
    <m/>
    <m/>
    <s v="Sběrné suroviny UH, s.r.o."/>
    <n v="312408125"/>
    <n v="711"/>
    <x v="0"/>
  </r>
  <r>
    <d v="2024-08-13T00:00:00"/>
    <x v="6"/>
    <x v="0"/>
    <x v="0"/>
    <s v="Objemný odpad"/>
    <n v="0.1"/>
    <m/>
    <m/>
    <s v="Sběrné suroviny UH, s.r.o."/>
    <n v="315404228"/>
    <n v="557"/>
    <x v="0"/>
  </r>
  <r>
    <d v="2024-08-30T00:00:00"/>
    <x v="6"/>
    <x v="0"/>
    <x v="0"/>
    <s v="Objemný odpad"/>
    <n v="0.01"/>
    <m/>
    <m/>
    <s v="Sběrné suroviny UH, s.r.o."/>
    <n v="312406000"/>
    <n v="51"/>
    <x v="0"/>
  </r>
  <r>
    <d v="2024-06-04T00:00:00"/>
    <x v="6"/>
    <x v="10"/>
    <x v="0"/>
    <s v="Plast obal pevný - různý"/>
    <n v="0.11"/>
    <m/>
    <m/>
    <s v="Sběrné suroviny UH, s.r.o."/>
    <n v="312404027"/>
    <n v="559"/>
    <x v="31"/>
  </r>
  <r>
    <d v="2024-07-09T00:00:00"/>
    <x v="6"/>
    <x v="0"/>
    <x v="0"/>
    <s v="Objemný odpad"/>
    <n v="0.18"/>
    <m/>
    <m/>
    <s v="Sběrné suroviny UH, s.r.o."/>
    <n v="315403371"/>
    <n v="1002"/>
    <x v="0"/>
  </r>
  <r>
    <d v="2024-06-26T00:00:00"/>
    <x v="6"/>
    <x v="0"/>
    <x v="0"/>
    <s v="Objemný odpad"/>
    <n v="0.06"/>
    <m/>
    <m/>
    <s v="Sběrné suroviny UH, s.r.o."/>
    <n v="312404644"/>
    <n v="261.36"/>
    <x v="0"/>
  </r>
  <r>
    <d v="2024-06-26T00:00:00"/>
    <x v="6"/>
    <x v="13"/>
    <x v="0"/>
    <s v="Sklo (z vozidel)"/>
    <n v="0.02"/>
    <m/>
    <m/>
    <s v="Sběrné suroviny UH, s.r.o."/>
    <n v="312404644"/>
    <n v="9.68"/>
    <x v="21"/>
  </r>
  <r>
    <d v="2024-06-24T00:00:00"/>
    <x v="6"/>
    <x v="0"/>
    <x v="0"/>
    <s v="Objemný odpad"/>
    <n v="8.5000000000000006E-2"/>
    <m/>
    <m/>
    <s v="Sběrné suroviny UH, s.r.o."/>
    <n v="312404584"/>
    <n v="432"/>
    <x v="0"/>
  </r>
  <r>
    <d v="2024-03-28T00:00:00"/>
    <x v="6"/>
    <x v="0"/>
    <x v="0"/>
    <s v="Objemný odpad"/>
    <n v="0.08"/>
    <m/>
    <m/>
    <s v="Sběrné suroviny UH, s.r.o."/>
    <n v="315401565"/>
    <n v="407"/>
    <x v="0"/>
  </r>
  <r>
    <d v="2024-04-23T00:00:00"/>
    <x v="6"/>
    <x v="0"/>
    <x v="0"/>
    <s v="Objemný odpad"/>
    <n v="0.14000000000000001"/>
    <m/>
    <m/>
    <s v="Sběrné suroviny UH, s.r.o."/>
    <n v="312402708"/>
    <n v="711"/>
    <x v="0"/>
  </r>
  <r>
    <d v="2024-03-11T00:00:00"/>
    <x v="6"/>
    <x v="10"/>
    <x v="0"/>
    <s v="Plast obal pevný - různý"/>
    <n v="0.02"/>
    <m/>
    <m/>
    <s v="Sběrné suroviny UH, s.r.o."/>
    <n v="312401434"/>
    <n v="113"/>
    <x v="31"/>
  </r>
  <r>
    <d v="2024-03-22T00:00:00"/>
    <x v="6"/>
    <x v="0"/>
    <x v="0"/>
    <s v="Objemný odpad"/>
    <n v="0.22"/>
    <m/>
    <m/>
    <s v="Sběrné suroviny UH, s.r.o."/>
    <n v="312401821"/>
    <n v="1118"/>
    <x v="0"/>
  </r>
  <r>
    <d v="2024-01-23T00:00:00"/>
    <x v="6"/>
    <x v="10"/>
    <x v="0"/>
    <s v="Plast obal pevný - různý"/>
    <n v="0.02"/>
    <m/>
    <m/>
    <s v="Sběrné suroviny UH, s.r.o."/>
    <n v="312400336"/>
    <n v="102"/>
    <x v="31"/>
  </r>
  <r>
    <d v="2024-02-12T00:00:00"/>
    <x v="6"/>
    <x v="0"/>
    <x v="0"/>
    <s v="Objemný odpad"/>
    <n v="1.4999999999999999E-2"/>
    <m/>
    <m/>
    <s v="Sběrné suroviny UH, s.r.o."/>
    <n v="312400833"/>
    <n v="7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BF716B-B6ED-4DBA-BA5F-0DD9735C6A2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6:F21" firstHeaderRow="1" firstDataRow="2" firstDataCol="1"/>
  <pivotFields count="7"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14">
        <item x="0"/>
        <item x="10"/>
        <item x="8"/>
        <item x="9"/>
        <item x="1"/>
        <item x="2"/>
        <item x="3"/>
        <item x="4"/>
        <item x="5"/>
        <item x="12"/>
        <item x="6"/>
        <item x="11"/>
        <item x="7"/>
        <item t="default"/>
      </items>
    </pivotField>
  </pivotFields>
  <rowFields count="1">
    <field x="6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Množství -tuny" fld="4" baseField="0" baseItem="0" numFmtId="2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B42294-2CFE-47DD-A5A9-7D8C6D3A5DAD}" name="PivotTable3" cacheId="2" applyNumberFormats="0" applyBorderFormats="0" applyFontFormats="0" applyPatternFormats="0" applyAlignmentFormats="0" applyWidthHeightFormats="1" dataCaption="Values" updatedVersion="8" minRefreshableVersion="3" itemPrintTitles="1" createdVersion="7" indent="0" outline="1" outlineData="1" multipleFieldFilters="0">
  <location ref="A9:C24" firstHeaderRow="1" firstDataRow="2" firstDataCol="1" rowPageCount="1" colPageCount="1"/>
  <pivotFields count="12">
    <pivotField numFmtId="14" showAll="0"/>
    <pivotField axis="axisCol" numFmtI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axis="axisPage" multipleItemSelectionAllowed="1" showAll="0">
      <items count="19">
        <item x="1"/>
        <item x="11"/>
        <item x="12"/>
        <item x="10"/>
        <item x="2"/>
        <item x="3"/>
        <item x="4"/>
        <item x="5"/>
        <item x="9"/>
        <item x="6"/>
        <item x="8"/>
        <item x="0"/>
        <item m="1" x="17"/>
        <item h="1" x="7"/>
        <item h="1" m="1" x="16"/>
        <item x="13"/>
        <item x="14"/>
        <item x="15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40">
        <item m="1" x="38"/>
        <item m="1" x="37"/>
        <item x="15"/>
        <item x="14"/>
        <item x="17"/>
        <item x="12"/>
        <item x="2"/>
        <item x="16"/>
        <item x="4"/>
        <item x="5"/>
        <item x="18"/>
        <item x="6"/>
        <item x="8"/>
        <item x="0"/>
        <item m="1" x="34"/>
        <item x="7"/>
        <item x="10"/>
        <item x="9"/>
        <item m="1" x="36"/>
        <item x="13"/>
        <item m="1" x="35"/>
        <item x="20"/>
        <item x="19"/>
        <item x="21"/>
        <item x="22"/>
        <item x="1"/>
        <item x="3"/>
        <item x="11"/>
        <item m="1" x="32"/>
        <item m="1" x="33"/>
        <item x="24"/>
        <item x="25"/>
        <item x="23"/>
        <item x="26"/>
        <item x="27"/>
        <item x="28"/>
        <item x="29"/>
        <item x="30"/>
        <item x="31"/>
        <item t="default"/>
      </items>
    </pivotField>
  </pivotFields>
  <rowFields count="2">
    <field x="3"/>
    <field x="11"/>
  </rowFields>
  <rowItems count="14">
    <i>
      <x/>
    </i>
    <i r="1">
      <x v="2"/>
    </i>
    <i r="1">
      <x v="6"/>
    </i>
    <i r="1">
      <x v="7"/>
    </i>
    <i r="1">
      <x v="8"/>
    </i>
    <i r="1">
      <x v="22"/>
    </i>
    <i>
      <x v="1"/>
    </i>
    <i r="1">
      <x v="11"/>
    </i>
    <i r="1">
      <x v="13"/>
    </i>
    <i r="1">
      <x v="23"/>
    </i>
    <i r="1">
      <x v="36"/>
    </i>
    <i r="1">
      <x v="37"/>
    </i>
    <i r="1">
      <x v="38"/>
    </i>
    <i t="grand">
      <x/>
    </i>
  </rowItems>
  <colFields count="1">
    <field x="1"/>
  </colFields>
  <colItems count="2">
    <i>
      <x v="6"/>
    </i>
    <i t="grand">
      <x/>
    </i>
  </colItems>
  <pageFields count="1">
    <pageField fld="2" hier="-1"/>
  </pageFields>
  <dataFields count="1">
    <dataField name="Sum of Amount - tons" fld="5" baseField="0" baseItem="0"/>
  </dataFields>
  <formats count="1">
    <format dxfId="1">
      <pivotArea collapsedLevelsAreSubtotals="1" fieldPosition="0">
        <references count="1">
          <reference field="11" count="10">
            <x v="2"/>
            <x v="6"/>
            <x v="7"/>
            <x v="8"/>
            <x v="11"/>
            <x v="13"/>
            <x v="22"/>
            <x v="23"/>
            <x v="36"/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97F516-D0CC-4E28-BEEE-96BDFAD2E5EF}" name="PivotTable4" cacheId="2" applyNumberFormats="0" applyBorderFormats="0" applyFontFormats="0" applyPatternFormats="0" applyAlignmentFormats="0" applyWidthHeightFormats="1" dataCaption="Values" updatedVersion="8" minRefreshableVersion="3" itemPrintTitles="1" createdVersion="7" indent="0" outline="1" outlineData="1" multipleFieldFilters="0">
  <location ref="A44:C49" firstHeaderRow="1" firstDataRow="2" firstDataCol="1" rowPageCount="1" colPageCount="1"/>
  <pivotFields count="12">
    <pivotField numFmtId="14" showAll="0"/>
    <pivotField axis="axisCol" numFmtI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axis="axisPage" multipleItemSelectionAllowed="1" showAll="0">
      <items count="19">
        <item h="1" x="1"/>
        <item h="1" x="11"/>
        <item h="1" x="12"/>
        <item h="1" x="10"/>
        <item h="1" x="2"/>
        <item h="1" x="3"/>
        <item h="1" x="4"/>
        <item h="1" x="5"/>
        <item h="1" x="9"/>
        <item h="1" x="6"/>
        <item h="1" x="8"/>
        <item h="1" x="0"/>
        <item m="1" x="17"/>
        <item x="7"/>
        <item m="1" x="16"/>
        <item h="1" x="13"/>
        <item h="1" x="14"/>
        <item h="1" x="1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40">
        <item x="7"/>
        <item m="1" x="38"/>
        <item x="9"/>
        <item x="10"/>
        <item m="1" x="37"/>
        <item x="15"/>
        <item x="14"/>
        <item x="17"/>
        <item x="12"/>
        <item x="2"/>
        <item x="16"/>
        <item x="4"/>
        <item x="5"/>
        <item x="18"/>
        <item x="6"/>
        <item x="8"/>
        <item x="0"/>
        <item m="1" x="34"/>
        <item m="1" x="36"/>
        <item x="13"/>
        <item m="1" x="35"/>
        <item x="20"/>
        <item x="19"/>
        <item x="21"/>
        <item x="22"/>
        <item x="1"/>
        <item x="3"/>
        <item x="11"/>
        <item m="1" x="32"/>
        <item m="1" x="33"/>
        <item x="24"/>
        <item x="25"/>
        <item x="23"/>
        <item x="26"/>
        <item x="27"/>
        <item x="28"/>
        <item x="29"/>
        <item x="30"/>
        <item x="31"/>
        <item t="default"/>
      </items>
    </pivotField>
  </pivotFields>
  <rowFields count="1">
    <field x="11"/>
  </rowFields>
  <rowItems count="4">
    <i>
      <x v="33"/>
    </i>
    <i>
      <x v="34"/>
    </i>
    <i>
      <x v="35"/>
    </i>
    <i t="grand">
      <x/>
    </i>
  </rowItems>
  <colFields count="1">
    <field x="1"/>
  </colFields>
  <colItems count="2">
    <i>
      <x v="6"/>
    </i>
    <i t="grand">
      <x/>
    </i>
  </colItems>
  <pageFields count="1">
    <pageField fld="2" hier="-1"/>
  </pageFields>
  <dataFields count="1">
    <dataField name="Sum of Množství -tun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FA358D-16F3-4CD5-9C3A-BCD43CAE53CD}" name="Table2" displayName="Table2" ref="A2:G35" totalsRowShown="0" dataDxfId="20">
  <autoFilter ref="A2:G35" xr:uid="{8FFA358D-16F3-4CD5-9C3A-BCD43CAE53CD}"/>
  <tableColumns count="7">
    <tableColumn id="1" xr3:uid="{684C30EE-B6F2-4FBA-9B25-59CCCBACCE01}" name="Rok" dataDxfId="19"/>
    <tableColumn id="2" xr3:uid="{B3709507-8B93-45E5-87B9-1B2D36A258A3}" name="Katalogové číslo odpadu" dataDxfId="18"/>
    <tableColumn id="3" xr3:uid="{68CAC1CF-4C54-4F9F-BF8D-C5177931AFD2}" name="Kategorie odpadu" dataDxfId="17"/>
    <tableColumn id="4" xr3:uid="{A665EE8B-6610-4AD0-B787-16D9FD89BCBB}" name="Název druhu odpadu" dataDxfId="16"/>
    <tableColumn id="5" xr3:uid="{E3C82EF2-1836-42EE-95EB-3AFB9E43CE50}" name="Množství -tuny" dataDxfId="15"/>
    <tableColumn id="6" xr3:uid="{772E72B7-13BA-4AE5-B777-E9B7A2483426}" name="Partner/Firma" dataDxfId="14"/>
    <tableColumn id="7" xr3:uid="{8636B7BF-2D54-4BC0-B2DF-93D66AF42EC1}" name="Analýza název" dataDxfId="13">
      <calculatedColumnFormula>Table2[[#This Row],[Katalogové číslo odpadu]] &amp; " - " &amp; Table2[[#This Row],[Kategorie odpadu]] &amp; " - " &amp; Table2[[#This Row],[Název druhu odpadu]]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4D9C71-61FF-4A1E-B347-3D1D18A7E279}" name="Table3" displayName="Table3" ref="A2:L138" totalsRowShown="0" headerRowDxfId="12">
  <autoFilter ref="A2:L138" xr:uid="{2B4D9C71-61FF-4A1E-B347-3D1D18A7E279}"/>
  <sortState xmlns:xlrd2="http://schemas.microsoft.com/office/spreadsheetml/2017/richdata2" ref="A3:L66">
    <sortCondition ref="A2:A66"/>
  </sortState>
  <tableColumns count="12">
    <tableColumn id="1" xr3:uid="{88C9BF3B-2ECA-45D6-BB46-65A7051E97BD}" name="Datum" dataDxfId="11"/>
    <tableColumn id="10" xr3:uid="{45AFCDBD-3630-4215-A227-E378E50265C1}" name="Rok" dataDxfId="10">
      <calculatedColumnFormula>YEAR(Table3[[#This Row],[Datum]])</calculatedColumnFormula>
    </tableColumn>
    <tableColumn id="2" xr3:uid="{792AC907-8581-437B-9264-C9ADDE6D6619}" name="Katalogové číslo odpadu" dataDxfId="9"/>
    <tableColumn id="3" xr3:uid="{E4A11057-79EE-4D62-9505-9F4D49C9DF9B}" name="Kategorie odpadu" dataDxfId="8"/>
    <tableColumn id="4" xr3:uid="{0C7494E7-8BE0-4014-A28D-CDE4CBD9CADF}" name="Název druhu odpadu"/>
    <tableColumn id="5" xr3:uid="{F1DCD9D5-D93E-428B-B6FC-A7CDF1DB6267}" name="Množství -tuny" dataDxfId="7"/>
    <tableColumn id="6" xr3:uid="{CE96318D-1B1E-4F91-9162-F65C7DDA4D42}" name="Množství -litry"/>
    <tableColumn id="12" xr3:uid="{AF21E466-DBE8-441D-B0BE-48D880D233E0}" name="Množství - ks" dataDxfId="6"/>
    <tableColumn id="7" xr3:uid="{3A9480F5-91BE-4356-A67E-F3EF4C15BDB0}" name="Partner/Firma"/>
    <tableColumn id="8" xr3:uid="{7D4337EB-26D1-4897-8069-B44563A07980}" name="Číslo faktúry" dataDxfId="5"/>
    <tableColumn id="9" xr3:uid="{965D47AF-5303-443B-9830-CF0EEC6347EC}" name="Cena s DPH" dataDxfId="4" dataCellStyle="Currency"/>
    <tableColumn id="11" xr3:uid="{757AD6C6-7545-4D76-8F2F-37684EEC42B3}" name="Analýza název" dataDxfId="3">
      <calculatedColumnFormula>Table3[[#This Row],[Katalogové číslo odpadu]] &amp; " - " &amp; Table3[[#This Row],[Kategorie odpadu]] &amp; " - " &amp; Table3[[#This Row],[Název druhu odpadu]]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EB70CA-2C20-4EC0-8B5F-78087D509231}" name="Table1" displayName="Table1" ref="A1:D8" totalsRowShown="0">
  <autoFilter ref="A1:D8" xr:uid="{85EB70CA-2C20-4EC0-8B5F-78087D509231}"/>
  <tableColumns count="4">
    <tableColumn id="1" xr3:uid="{6A9270B0-0BBD-4304-A811-15EF5D1CD6BA}" name="Názov"/>
    <tableColumn id="2" xr3:uid="{81EC41B9-74BE-405D-992F-D29B57A46F00}" name="IČO"/>
    <tableColumn id="3" xr3:uid="{A4486C1B-5B15-40C0-834D-0C93F700207C}" name="ID"/>
    <tableColumn id="4" xr3:uid="{08112D60-06F2-41B4-927B-292F3D7A1EB7}" name="Adres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opLeftCell="A3" zoomScaleNormal="100" workbookViewId="0">
      <selection activeCell="L22" sqref="L22"/>
    </sheetView>
  </sheetViews>
  <sheetFormatPr defaultRowHeight="15" x14ac:dyDescent="0.25"/>
  <cols>
    <col min="1" max="1" width="8.28515625" customWidth="1"/>
    <col min="2" max="2" width="24.5703125" customWidth="1"/>
    <col min="3" max="3" width="18.85546875" customWidth="1"/>
    <col min="4" max="4" width="71" customWidth="1"/>
    <col min="5" max="5" width="16.42578125" customWidth="1"/>
    <col min="6" max="6" width="28.28515625" customWidth="1"/>
    <col min="7" max="7" width="16.5703125" style="8" hidden="1" customWidth="1"/>
  </cols>
  <sheetData>
    <row r="1" spans="1:11" x14ac:dyDescent="0.25">
      <c r="A1" s="11" t="s">
        <v>9</v>
      </c>
      <c r="B1" s="12" t="s">
        <v>2</v>
      </c>
      <c r="C1" s="12" t="s">
        <v>4</v>
      </c>
      <c r="D1" s="12" t="s">
        <v>6</v>
      </c>
      <c r="E1" s="12" t="s">
        <v>26</v>
      </c>
      <c r="F1" s="13" t="s">
        <v>7</v>
      </c>
    </row>
    <row r="2" spans="1:11" x14ac:dyDescent="0.25">
      <c r="A2" t="s">
        <v>0</v>
      </c>
      <c r="B2" t="s">
        <v>1</v>
      </c>
      <c r="C2" t="s">
        <v>3</v>
      </c>
      <c r="D2" t="s">
        <v>5</v>
      </c>
      <c r="E2" t="s">
        <v>25</v>
      </c>
      <c r="F2" t="s">
        <v>8</v>
      </c>
      <c r="G2" s="8" t="s">
        <v>48</v>
      </c>
    </row>
    <row r="3" spans="1:11" s="3" customFormat="1" ht="30.75" customHeight="1" x14ac:dyDescent="0.25">
      <c r="A3" s="5">
        <v>2018</v>
      </c>
      <c r="B3" s="5">
        <v>130208</v>
      </c>
      <c r="C3" s="5" t="s">
        <v>23</v>
      </c>
      <c r="D3" s="3" t="s">
        <v>24</v>
      </c>
      <c r="E3" s="5">
        <v>2</v>
      </c>
      <c r="F3" s="3" t="s">
        <v>15</v>
      </c>
      <c r="G3" s="14" t="str">
        <f>Table2[[#This Row],[Katalogové číslo odpadu]] &amp; " - " &amp; Table2[[#This Row],[Kategorie odpadu]] &amp; " - " &amp; Table2[[#This Row],[Název druhu odpadu]]</f>
        <v>130208 - N - Jiné motorové, převodové a mazací oleje</v>
      </c>
    </row>
    <row r="4" spans="1:11" s="3" customFormat="1" ht="30.75" customHeight="1" x14ac:dyDescent="0.25">
      <c r="A4" s="5">
        <v>2018</v>
      </c>
      <c r="B4" s="5">
        <v>150110</v>
      </c>
      <c r="C4" s="5" t="s">
        <v>23</v>
      </c>
      <c r="D4" s="4" t="s">
        <v>34</v>
      </c>
      <c r="E4" s="5">
        <v>0.14000000000000001</v>
      </c>
      <c r="F4" s="3" t="s">
        <v>15</v>
      </c>
      <c r="G4" s="14" t="str">
        <f>Table2[[#This Row],[Katalogové číslo odpadu]] &amp; " - " &amp; Table2[[#This Row],[Kategorie odpadu]] &amp; " - " &amp; Table2[[#This Row],[Název druhu odpadu]]</f>
        <v>150110 - N - Obaly obsahující zbytky nebezpečných látek nebo obaly těmito látkami znečištěné</v>
      </c>
    </row>
    <row r="5" spans="1:11" s="3" customFormat="1" ht="30.75" customHeight="1" x14ac:dyDescent="0.25">
      <c r="A5" s="5">
        <v>2018</v>
      </c>
      <c r="B5" s="5">
        <v>150202</v>
      </c>
      <c r="C5" s="5" t="s">
        <v>23</v>
      </c>
      <c r="D5" s="4" t="s">
        <v>33</v>
      </c>
      <c r="E5" s="5">
        <v>0.06</v>
      </c>
      <c r="F5" s="3" t="s">
        <v>15</v>
      </c>
      <c r="G5" s="14" t="str">
        <f>Table2[[#This Row],[Katalogové číslo odpadu]] &amp; " - " &amp; Table2[[#This Row],[Kategorie odpadu]] &amp; " - " &amp; Table2[[#This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6" spans="1:11" s="3" customFormat="1" ht="30.75" customHeight="1" x14ac:dyDescent="0.25">
      <c r="A6" s="5">
        <v>2018</v>
      </c>
      <c r="B6" s="5">
        <v>160107</v>
      </c>
      <c r="C6" s="5" t="s">
        <v>23</v>
      </c>
      <c r="D6" s="3" t="s">
        <v>27</v>
      </c>
      <c r="E6" s="5">
        <v>1.34</v>
      </c>
      <c r="F6" s="3" t="s">
        <v>15</v>
      </c>
      <c r="G6" s="14" t="str">
        <f>Table2[[#This Row],[Katalogové číslo odpadu]] &amp; " - " &amp; Table2[[#This Row],[Kategorie odpadu]] &amp; " - " &amp; Table2[[#This Row],[Název druhu odpadu]]</f>
        <v>160107 - N - Olejové filtry</v>
      </c>
    </row>
    <row r="7" spans="1:11" s="3" customFormat="1" ht="30.75" customHeight="1" x14ac:dyDescent="0.25">
      <c r="A7" s="5">
        <v>2018</v>
      </c>
      <c r="B7" s="5">
        <v>160114</v>
      </c>
      <c r="C7" s="5" t="s">
        <v>23</v>
      </c>
      <c r="D7" s="4" t="s">
        <v>28</v>
      </c>
      <c r="E7" s="5">
        <v>0.17</v>
      </c>
      <c r="F7" s="3" t="s">
        <v>15</v>
      </c>
      <c r="G7" s="14" t="str">
        <f>Table2[[#This Row],[Katalogové číslo odpadu]] &amp; " - " &amp; Table2[[#This Row],[Kategorie odpadu]] &amp; " - " &amp; Table2[[#This Row],[Název druhu odpadu]]</f>
        <v>160114 - N - Nemrznoucí kapaliny obsahující
nebezpečné látky</v>
      </c>
      <c r="K7" s="3" t="s">
        <v>65</v>
      </c>
    </row>
    <row r="8" spans="1:11" s="3" customFormat="1" ht="30.75" customHeight="1" x14ac:dyDescent="0.25">
      <c r="A8" s="5">
        <v>2018</v>
      </c>
      <c r="B8" s="5">
        <v>160120</v>
      </c>
      <c r="C8" s="5" t="s">
        <v>32</v>
      </c>
      <c r="D8" s="3" t="s">
        <v>29</v>
      </c>
      <c r="E8" s="5">
        <v>0.02</v>
      </c>
      <c r="F8" s="3" t="s">
        <v>16</v>
      </c>
      <c r="G8" s="14" t="str">
        <f>Table2[[#This Row],[Katalogové číslo odpadu]] &amp; " - " &amp; Table2[[#This Row],[Kategorie odpadu]] &amp; " - " &amp; Table2[[#This Row],[Název druhu odpadu]]</f>
        <v>160120 - O - Sklo</v>
      </c>
    </row>
    <row r="9" spans="1:11" s="3" customFormat="1" ht="30.75" customHeight="1" x14ac:dyDescent="0.25">
      <c r="A9" s="5">
        <v>2018</v>
      </c>
      <c r="B9" s="5">
        <v>170405</v>
      </c>
      <c r="C9" s="5" t="s">
        <v>32</v>
      </c>
      <c r="D9" s="3" t="s">
        <v>30</v>
      </c>
      <c r="E9" s="5">
        <v>2.2999999999999998</v>
      </c>
      <c r="F9" s="3" t="s">
        <v>17</v>
      </c>
      <c r="G9" s="14" t="str">
        <f>Table2[[#This Row],[Katalogové číslo odpadu]] &amp; " - " &amp; Table2[[#This Row],[Kategorie odpadu]] &amp; " - " &amp; Table2[[#This Row],[Název druhu odpadu]]</f>
        <v>170405 - O - Železo a ocel</v>
      </c>
    </row>
    <row r="10" spans="1:11" s="3" customFormat="1" ht="30.75" customHeight="1" x14ac:dyDescent="0.25">
      <c r="A10" s="5">
        <v>2018</v>
      </c>
      <c r="B10" s="5">
        <v>200307</v>
      </c>
      <c r="C10" s="5" t="s">
        <v>32</v>
      </c>
      <c r="D10" s="3" t="s">
        <v>31</v>
      </c>
      <c r="E10" s="5">
        <v>1.31</v>
      </c>
      <c r="F10" s="3" t="s">
        <v>16</v>
      </c>
      <c r="G10" s="14" t="str">
        <f>Table2[[#This Row],[Katalogové číslo odpadu]] &amp; " - " &amp; Table2[[#This Row],[Kategorie odpadu]] &amp; " - " &amp; Table2[[#This Row],[Název druhu odpadu]]</f>
        <v>200307 - O - Objemný odpad</v>
      </c>
    </row>
    <row r="11" spans="1:11" ht="30.75" customHeight="1" x14ac:dyDescent="0.25">
      <c r="A11" s="5">
        <v>2019</v>
      </c>
      <c r="B11" s="5">
        <v>150101</v>
      </c>
      <c r="C11" s="5" t="s">
        <v>32</v>
      </c>
      <c r="D11" s="3" t="s">
        <v>35</v>
      </c>
      <c r="E11" s="5">
        <v>0.16</v>
      </c>
      <c r="F11" s="3" t="s">
        <v>16</v>
      </c>
      <c r="G11" s="14" t="str">
        <f>Table2[[#This Row],[Katalogové číslo odpadu]] &amp; " - " &amp; Table2[[#This Row],[Kategorie odpadu]] &amp; " - " &amp; Table2[[#This Row],[Název druhu odpadu]]</f>
        <v>150101 - O - Papírové a lepenkové obaly</v>
      </c>
    </row>
    <row r="12" spans="1:11" ht="30.75" customHeight="1" x14ac:dyDescent="0.25">
      <c r="A12" s="5">
        <v>2019</v>
      </c>
      <c r="B12" s="5">
        <v>150102</v>
      </c>
      <c r="C12" s="5" t="s">
        <v>32</v>
      </c>
      <c r="D12" s="3" t="s">
        <v>36</v>
      </c>
      <c r="E12" s="5">
        <v>0.02</v>
      </c>
      <c r="F12" s="3" t="s">
        <v>16</v>
      </c>
      <c r="G12" s="14" t="str">
        <f>Table2[[#This Row],[Katalogové číslo odpadu]] &amp; " - " &amp; Table2[[#This Row],[Kategorie odpadu]] &amp; " - " &amp; Table2[[#This Row],[Název druhu odpadu]]</f>
        <v>150102 - O - Plastové obaly</v>
      </c>
    </row>
    <row r="13" spans="1:11" ht="30.75" customHeight="1" x14ac:dyDescent="0.25">
      <c r="A13" s="5">
        <v>2019</v>
      </c>
      <c r="B13" s="5">
        <v>150110</v>
      </c>
      <c r="C13" s="5" t="s">
        <v>23</v>
      </c>
      <c r="D13" s="4" t="s">
        <v>34</v>
      </c>
      <c r="E13" s="5">
        <v>0.255</v>
      </c>
      <c r="F13" s="3" t="s">
        <v>15</v>
      </c>
      <c r="G13" s="14" t="str">
        <f>Table2[[#This Row],[Katalogové číslo odpadu]] &amp; " - " &amp; Table2[[#This Row],[Kategorie odpadu]] &amp; " - " &amp; Table2[[#This Row],[Název druhu odpadu]]</f>
        <v>150110 - N - Obaly obsahující zbytky nebezpečných látek nebo obaly těmito látkami znečištěné</v>
      </c>
    </row>
    <row r="14" spans="1:11" ht="30.75" customHeight="1" x14ac:dyDescent="0.25">
      <c r="A14" s="5">
        <v>2019</v>
      </c>
      <c r="B14" s="5">
        <v>150202</v>
      </c>
      <c r="C14" s="5" t="s">
        <v>23</v>
      </c>
      <c r="D14" s="4" t="s">
        <v>33</v>
      </c>
      <c r="E14" s="5">
        <v>7.8E-2</v>
      </c>
      <c r="F14" s="3" t="s">
        <v>15</v>
      </c>
      <c r="G14" s="14" t="str">
        <f>Table2[[#This Row],[Katalogové číslo odpadu]] &amp; " - " &amp; Table2[[#This Row],[Kategorie odpadu]] &amp; " - " &amp; Table2[[#This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15" spans="1:11" ht="30.75" customHeight="1" x14ac:dyDescent="0.25">
      <c r="A15" s="5">
        <v>2019</v>
      </c>
      <c r="B15" s="5">
        <v>160107</v>
      </c>
      <c r="C15" s="5" t="s">
        <v>23</v>
      </c>
      <c r="D15" s="3" t="s">
        <v>27</v>
      </c>
      <c r="E15" s="5">
        <v>1.77</v>
      </c>
      <c r="F15" s="3" t="s">
        <v>15</v>
      </c>
      <c r="G15" s="14" t="str">
        <f>Table2[[#This Row],[Katalogové číslo odpadu]] &amp; " - " &amp; Table2[[#This Row],[Kategorie odpadu]] &amp; " - " &amp; Table2[[#This Row],[Název druhu odpadu]]</f>
        <v>160107 - N - Olejové filtry</v>
      </c>
    </row>
    <row r="16" spans="1:11" ht="30.75" customHeight="1" x14ac:dyDescent="0.25">
      <c r="A16" s="5">
        <v>2019</v>
      </c>
      <c r="B16" s="5">
        <v>160120</v>
      </c>
      <c r="C16" s="5" t="s">
        <v>32</v>
      </c>
      <c r="D16" s="3" t="s">
        <v>29</v>
      </c>
      <c r="E16" s="5">
        <v>6.6000000000000003E-2</v>
      </c>
      <c r="F16" s="3" t="s">
        <v>16</v>
      </c>
      <c r="G16" s="14" t="str">
        <f>Table2[[#This Row],[Katalogové číslo odpadu]] &amp; " - " &amp; Table2[[#This Row],[Kategorie odpadu]] &amp; " - " &amp; Table2[[#This Row],[Název druhu odpadu]]</f>
        <v>160120 - O - Sklo</v>
      </c>
    </row>
    <row r="17" spans="1:12" ht="30.75" customHeight="1" x14ac:dyDescent="0.25">
      <c r="A17" s="5">
        <v>2019</v>
      </c>
      <c r="B17" s="5">
        <v>200307</v>
      </c>
      <c r="C17" s="5" t="s">
        <v>32</v>
      </c>
      <c r="D17" s="3" t="s">
        <v>31</v>
      </c>
      <c r="E17" s="5">
        <v>0.65200000000000002</v>
      </c>
      <c r="F17" s="3" t="s">
        <v>16</v>
      </c>
      <c r="G17" s="14" t="str">
        <f>Table2[[#This Row],[Katalogové číslo odpadu]] &amp; " - " &amp; Table2[[#This Row],[Kategorie odpadu]] &amp; " - " &amp; Table2[[#This Row],[Název druhu odpadu]]</f>
        <v>200307 - O - Objemný odpad</v>
      </c>
    </row>
    <row r="18" spans="1:12" ht="30.75" customHeight="1" x14ac:dyDescent="0.25">
      <c r="A18" s="5">
        <v>2019</v>
      </c>
      <c r="B18" s="5">
        <v>200307</v>
      </c>
      <c r="C18" s="5" t="s">
        <v>32</v>
      </c>
      <c r="D18" s="3" t="s">
        <v>31</v>
      </c>
      <c r="E18" s="5">
        <v>3.69</v>
      </c>
      <c r="F18" t="s">
        <v>37</v>
      </c>
      <c r="G18" s="14" t="str">
        <f>Table2[[#This Row],[Katalogové číslo odpadu]] &amp; " - " &amp; Table2[[#This Row],[Kategorie odpadu]] &amp; " - " &amp; Table2[[#This Row],[Název druhu odpadu]]</f>
        <v>200307 - O - Objemný odpad</v>
      </c>
    </row>
    <row r="19" spans="1:12" ht="30.75" customHeight="1" x14ac:dyDescent="0.25">
      <c r="A19" s="5">
        <v>2020</v>
      </c>
      <c r="B19" s="5">
        <v>130507</v>
      </c>
      <c r="C19" s="5" t="s">
        <v>23</v>
      </c>
      <c r="D19" s="3" t="s">
        <v>40</v>
      </c>
      <c r="E19" s="5">
        <v>0.35</v>
      </c>
      <c r="F19" s="3" t="s">
        <v>15</v>
      </c>
      <c r="G19" s="14" t="str">
        <f>Table2[[#This Row],[Katalogové číslo odpadu]] &amp; " - " &amp; Table2[[#This Row],[Kategorie odpadu]] &amp; " - " &amp; Table2[[#This Row],[Název druhu odpadu]]</f>
        <v>130507 - N - Zaolejovaná voda z odlučovačů oleje</v>
      </c>
    </row>
    <row r="20" spans="1:12" ht="30.75" customHeight="1" x14ac:dyDescent="0.25">
      <c r="A20" s="5">
        <v>2020</v>
      </c>
      <c r="B20" s="5">
        <v>150101</v>
      </c>
      <c r="C20" s="5" t="s">
        <v>32</v>
      </c>
      <c r="D20" s="3" t="s">
        <v>35</v>
      </c>
      <c r="E20" s="5">
        <v>0.72</v>
      </c>
      <c r="F20" s="3" t="s">
        <v>16</v>
      </c>
      <c r="G20" s="14" t="str">
        <f>Table2[[#This Row],[Katalogové číslo odpadu]] &amp; " - " &amp; Table2[[#This Row],[Kategorie odpadu]] &amp; " - " &amp; Table2[[#This Row],[Název druhu odpadu]]</f>
        <v>150101 - O - Papírové a lepenkové obaly</v>
      </c>
    </row>
    <row r="21" spans="1:12" ht="30.75" customHeight="1" x14ac:dyDescent="0.25">
      <c r="A21" s="5">
        <v>2020</v>
      </c>
      <c r="B21" s="5">
        <v>150102</v>
      </c>
      <c r="C21" s="5" t="s">
        <v>32</v>
      </c>
      <c r="D21" s="3" t="s">
        <v>36</v>
      </c>
      <c r="E21" s="5">
        <v>0.17</v>
      </c>
      <c r="F21" s="3" t="s">
        <v>16</v>
      </c>
      <c r="G21" s="14" t="str">
        <f>Table2[[#This Row],[Katalogové číslo odpadu]] &amp; " - " &amp; Table2[[#This Row],[Kategorie odpadu]] &amp; " - " &amp; Table2[[#This Row],[Název druhu odpadu]]</f>
        <v>150102 - O - Plastové obaly</v>
      </c>
    </row>
    <row r="22" spans="1:12" ht="30.75" customHeight="1" x14ac:dyDescent="0.25">
      <c r="A22" s="5">
        <v>2020</v>
      </c>
      <c r="B22" s="5">
        <v>150110</v>
      </c>
      <c r="C22" s="5" t="s">
        <v>23</v>
      </c>
      <c r="D22" s="4" t="s">
        <v>34</v>
      </c>
      <c r="E22" s="5">
        <v>0.39</v>
      </c>
      <c r="F22" s="3" t="s">
        <v>15</v>
      </c>
      <c r="G22" s="14" t="str">
        <f>Table2[[#This Row],[Katalogové číslo odpadu]] &amp; " - " &amp; Table2[[#This Row],[Kategorie odpadu]] &amp; " - " &amp; Table2[[#This Row],[Název druhu odpadu]]</f>
        <v>150110 - N - Obaly obsahující zbytky nebezpečných látek nebo obaly těmito látkami znečištěné</v>
      </c>
      <c r="L22" t="s">
        <v>106</v>
      </c>
    </row>
    <row r="23" spans="1:12" ht="30.75" customHeight="1" x14ac:dyDescent="0.25">
      <c r="A23" s="5">
        <v>2020</v>
      </c>
      <c r="B23" s="5">
        <v>150202</v>
      </c>
      <c r="C23" s="5" t="s">
        <v>23</v>
      </c>
      <c r="D23" s="4" t="s">
        <v>33</v>
      </c>
      <c r="E23" s="5">
        <v>0.13500000000000001</v>
      </c>
      <c r="F23" s="3" t="s">
        <v>15</v>
      </c>
      <c r="G23" s="14" t="str">
        <f>Table2[[#This Row],[Katalogové číslo odpadu]] &amp; " - " &amp; Table2[[#This Row],[Kategorie odpadu]] &amp; " - " &amp; Table2[[#This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24" spans="1:12" ht="30.75" customHeight="1" x14ac:dyDescent="0.25">
      <c r="A24" s="5">
        <v>2020</v>
      </c>
      <c r="B24" s="5">
        <v>160107</v>
      </c>
      <c r="C24" s="5" t="s">
        <v>23</v>
      </c>
      <c r="D24" s="3" t="s">
        <v>27</v>
      </c>
      <c r="E24" s="5">
        <v>2.2549999999999999</v>
      </c>
      <c r="F24" s="3" t="s">
        <v>15</v>
      </c>
      <c r="G24" s="14" t="str">
        <f>Table2[[#This Row],[Katalogové číslo odpadu]] &amp; " - " &amp; Table2[[#This Row],[Kategorie odpadu]] &amp; " - " &amp; Table2[[#This Row],[Název druhu odpadu]]</f>
        <v>160107 - N - Olejové filtry</v>
      </c>
    </row>
    <row r="25" spans="1:12" ht="30.75" customHeight="1" x14ac:dyDescent="0.25">
      <c r="A25" s="5">
        <v>2020</v>
      </c>
      <c r="B25" s="5">
        <v>160114</v>
      </c>
      <c r="C25" s="5" t="s">
        <v>23</v>
      </c>
      <c r="D25" s="4" t="s">
        <v>28</v>
      </c>
      <c r="E25" s="5">
        <v>0.2</v>
      </c>
      <c r="F25" s="3" t="s">
        <v>15</v>
      </c>
      <c r="G25" s="14" t="str">
        <f>Table2[[#This Row],[Katalogové číslo odpadu]] &amp; " - " &amp; Table2[[#This Row],[Kategorie odpadu]] &amp; " - " &amp; Table2[[#This Row],[Název druhu odpadu]]</f>
        <v>160114 - N - Nemrznoucí kapaliny obsahující
nebezpečné látky</v>
      </c>
    </row>
    <row r="26" spans="1:12" ht="30.75" customHeight="1" x14ac:dyDescent="0.25">
      <c r="A26" s="5">
        <v>2020</v>
      </c>
      <c r="B26" s="5">
        <v>200301</v>
      </c>
      <c r="C26" s="5" t="s">
        <v>32</v>
      </c>
      <c r="D26" s="3" t="s">
        <v>41</v>
      </c>
      <c r="E26" s="5">
        <v>0.1</v>
      </c>
      <c r="F26" s="3" t="s">
        <v>16</v>
      </c>
      <c r="G26" s="14" t="str">
        <f>Table2[[#This Row],[Katalogové číslo odpadu]] &amp; " - " &amp; Table2[[#This Row],[Kategorie odpadu]] &amp; " - " &amp; Table2[[#This Row],[Název druhu odpadu]]</f>
        <v>200301 - O - Směsný komunální odpad</v>
      </c>
    </row>
    <row r="27" spans="1:12" ht="30.75" customHeight="1" x14ac:dyDescent="0.25">
      <c r="A27" s="5">
        <v>2020</v>
      </c>
      <c r="B27" s="5">
        <v>200307</v>
      </c>
      <c r="C27" s="5" t="s">
        <v>32</v>
      </c>
      <c r="D27" s="3" t="s">
        <v>31</v>
      </c>
      <c r="E27" s="5">
        <v>1.73</v>
      </c>
      <c r="F27" s="3" t="s">
        <v>16</v>
      </c>
      <c r="G27" s="14" t="str">
        <f>Table2[[#This Row],[Katalogové číslo odpadu]] &amp; " - " &amp; Table2[[#This Row],[Kategorie odpadu]] &amp; " - " &amp; Table2[[#This Row],[Název druhu odpadu]]</f>
        <v>200307 - O - Objemný odpad</v>
      </c>
    </row>
    <row r="28" spans="1:12" ht="30.75" customHeight="1" x14ac:dyDescent="0.25">
      <c r="A28" s="5">
        <v>2020</v>
      </c>
      <c r="B28" s="5">
        <v>200307</v>
      </c>
      <c r="C28" s="5" t="s">
        <v>32</v>
      </c>
      <c r="D28" s="3" t="s">
        <v>31</v>
      </c>
      <c r="E28" s="5">
        <v>2.8</v>
      </c>
      <c r="F28" s="3" t="s">
        <v>37</v>
      </c>
      <c r="G28" s="14" t="str">
        <f>Table2[[#This Row],[Katalogové číslo odpadu]] &amp; " - " &amp; Table2[[#This Row],[Kategorie odpadu]] &amp; " - " &amp; Table2[[#This Row],[Název druhu odpadu]]</f>
        <v>200307 - O - Objemný odpad</v>
      </c>
    </row>
    <row r="29" spans="1:12" ht="30.75" customHeight="1" x14ac:dyDescent="0.25">
      <c r="A29" s="5">
        <v>2021</v>
      </c>
      <c r="B29" s="5">
        <v>130208</v>
      </c>
      <c r="C29" s="5" t="s">
        <v>23</v>
      </c>
      <c r="D29" s="3" t="s">
        <v>24</v>
      </c>
      <c r="E29" s="5">
        <v>3.6</v>
      </c>
      <c r="F29" s="3" t="s">
        <v>15</v>
      </c>
      <c r="G29" s="14" t="str">
        <f>Table2[[#This Row],[Katalogové číslo odpadu]] &amp; " - " &amp; Table2[[#This Row],[Kategorie odpadu]] &amp; " - " &amp; Table2[[#This Row],[Název druhu odpadu]]</f>
        <v>130208 - N - Jiné motorové, převodové a mazací oleje</v>
      </c>
    </row>
    <row r="30" spans="1:12" ht="30.75" customHeight="1" x14ac:dyDescent="0.25">
      <c r="A30" s="5">
        <v>2021</v>
      </c>
      <c r="B30" s="5">
        <v>150110</v>
      </c>
      <c r="C30" s="5" t="s">
        <v>23</v>
      </c>
      <c r="D30" s="3" t="s">
        <v>34</v>
      </c>
      <c r="E30" s="5">
        <v>0.3</v>
      </c>
      <c r="F30" s="3" t="s">
        <v>15</v>
      </c>
      <c r="G30" s="14" t="str">
        <f>Table2[[#This Row],[Katalogové číslo odpadu]] &amp; " - " &amp; Table2[[#This Row],[Kategorie odpadu]] &amp; " - " &amp; Table2[[#This Row],[Název druhu odpadu]]</f>
        <v>150110 - N - Obaly obsahující zbytky nebezpečných látek nebo obaly těmito látkami znečištěné</v>
      </c>
    </row>
    <row r="31" spans="1:12" ht="30.75" customHeight="1" x14ac:dyDescent="0.25">
      <c r="A31" s="5">
        <v>2021</v>
      </c>
      <c r="B31" s="5">
        <v>150202</v>
      </c>
      <c r="C31" s="5" t="s">
        <v>23</v>
      </c>
      <c r="D31" s="3" t="s">
        <v>33</v>
      </c>
      <c r="E31" s="5">
        <v>0.04</v>
      </c>
      <c r="F31" s="3" t="s">
        <v>15</v>
      </c>
      <c r="G31" s="14" t="str">
        <f>Table2[[#This Row],[Katalogové číslo odpadu]] &amp; " - " &amp; Table2[[#This Row],[Kategorie odpadu]] &amp; " - " &amp; Table2[[#This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32" spans="1:12" ht="30.75" customHeight="1" x14ac:dyDescent="0.25">
      <c r="A32" s="5">
        <v>2021</v>
      </c>
      <c r="B32" s="5">
        <v>150202</v>
      </c>
      <c r="C32" s="5" t="s">
        <v>23</v>
      </c>
      <c r="D32" s="3" t="s">
        <v>33</v>
      </c>
      <c r="E32" s="5">
        <v>0.12</v>
      </c>
      <c r="F32" s="6" t="s">
        <v>43</v>
      </c>
      <c r="G32" s="14" t="str">
        <f>Table2[[#This Row],[Katalogové číslo odpadu]] &amp; " - " &amp; Table2[[#This Row],[Kategorie odpadu]] &amp; " - " &amp; Table2[[#This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33" spans="1:7" ht="30.75" customHeight="1" x14ac:dyDescent="0.25">
      <c r="A33" s="5">
        <v>2021</v>
      </c>
      <c r="B33" s="5">
        <v>160107</v>
      </c>
      <c r="C33" s="5" t="s">
        <v>23</v>
      </c>
      <c r="D33" s="3" t="s">
        <v>27</v>
      </c>
      <c r="E33" s="5">
        <v>1.77</v>
      </c>
      <c r="F33" s="3" t="s">
        <v>15</v>
      </c>
      <c r="G33" s="14" t="str">
        <f>Table2[[#This Row],[Katalogové číslo odpadu]] &amp; " - " &amp; Table2[[#This Row],[Kategorie odpadu]] &amp; " - " &amp; Table2[[#This Row],[Název druhu odpadu]]</f>
        <v>160107 - N - Olejové filtry</v>
      </c>
    </row>
    <row r="34" spans="1:7" ht="30.75" customHeight="1" x14ac:dyDescent="0.25">
      <c r="A34" s="5">
        <v>2021</v>
      </c>
      <c r="B34" s="5">
        <v>170107</v>
      </c>
      <c r="C34" s="5" t="s">
        <v>32</v>
      </c>
      <c r="D34" s="4" t="s">
        <v>42</v>
      </c>
      <c r="E34" s="5">
        <v>3.99</v>
      </c>
      <c r="F34" s="3" t="s">
        <v>37</v>
      </c>
      <c r="G34" s="14" t="str">
        <f>Table2[[#This Row],[Katalogové číslo odpadu]] &amp; " - " &amp; Table2[[#This Row],[Kategorie odpadu]] &amp; " - " &amp; Table2[[#This Row],[Název druhu odpadu]]</f>
        <v>170107 - O - Směsi nebo oddělené frakce betonu, cihel, tašek a keramických výrobků neuvedené pod číslem 17 01 06</v>
      </c>
    </row>
    <row r="35" spans="1:7" ht="30.75" customHeight="1" x14ac:dyDescent="0.25">
      <c r="A35" s="5">
        <v>2021</v>
      </c>
      <c r="B35" s="5">
        <v>200307</v>
      </c>
      <c r="C35" s="5" t="s">
        <v>32</v>
      </c>
      <c r="D35" s="3" t="s">
        <v>31</v>
      </c>
      <c r="E35" s="5">
        <v>2.0670000000000002</v>
      </c>
      <c r="F35" s="3" t="s">
        <v>16</v>
      </c>
      <c r="G35" s="14" t="str">
        <f>Table2[[#This Row],[Katalogové číslo odpadu]] &amp; " - " &amp; Table2[[#This Row],[Kategorie odpadu]] &amp; " - " &amp; Table2[[#This Row],[Název druhu odpadu]]</f>
        <v>200307 - O - Objemný odpad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779C-14AD-411B-910A-EAB6BA658DDE}">
  <dimension ref="A1:L138"/>
  <sheetViews>
    <sheetView workbookViewId="0">
      <pane xSplit="4" ySplit="2" topLeftCell="E84" activePane="bottomRight" state="frozen"/>
      <selection pane="topRight" activeCell="E1" sqref="E1"/>
      <selection pane="bottomLeft" activeCell="A3" sqref="A3"/>
      <selection pane="bottomRight" activeCell="F102" sqref="F102"/>
    </sheetView>
  </sheetViews>
  <sheetFormatPr defaultRowHeight="15" x14ac:dyDescent="0.25"/>
  <cols>
    <col min="1" max="1" width="11.5703125" style="21" customWidth="1"/>
    <col min="2" max="2" width="11.5703125" style="36" customWidth="1"/>
    <col min="3" max="3" width="15.42578125" style="21" customWidth="1"/>
    <col min="4" max="4" width="18.85546875" style="21" customWidth="1"/>
    <col min="5" max="5" width="96.5703125" customWidth="1"/>
    <col min="6" max="6" width="16.42578125" customWidth="1"/>
    <col min="7" max="8" width="16" customWidth="1"/>
    <col min="9" max="9" width="76.5703125" customWidth="1"/>
    <col min="10" max="10" width="18.7109375" style="8" bestFit="1" customWidth="1"/>
    <col min="11" max="11" width="13.7109375" style="26" customWidth="1"/>
    <col min="12" max="12" width="14.140625" customWidth="1"/>
  </cols>
  <sheetData>
    <row r="1" spans="1:12" x14ac:dyDescent="0.25">
      <c r="A1" s="30" t="s">
        <v>64</v>
      </c>
      <c r="B1" s="34" t="s">
        <v>9</v>
      </c>
      <c r="C1" s="24" t="s">
        <v>2</v>
      </c>
      <c r="D1" s="24" t="s">
        <v>4</v>
      </c>
      <c r="E1" s="12" t="s">
        <v>6</v>
      </c>
      <c r="F1" s="12" t="s">
        <v>26</v>
      </c>
      <c r="G1" s="12" t="s">
        <v>83</v>
      </c>
      <c r="H1" s="12"/>
      <c r="I1" s="13" t="s">
        <v>7</v>
      </c>
      <c r="J1" s="32" t="s">
        <v>69</v>
      </c>
      <c r="K1" s="25" t="s">
        <v>72</v>
      </c>
    </row>
    <row r="2" spans="1:12" s="2" customFormat="1" ht="33" customHeight="1" x14ac:dyDescent="0.25">
      <c r="A2" s="28" t="s">
        <v>68</v>
      </c>
      <c r="B2" s="35" t="s">
        <v>0</v>
      </c>
      <c r="C2" s="28" t="s">
        <v>1</v>
      </c>
      <c r="D2" s="28" t="s">
        <v>3</v>
      </c>
      <c r="E2" s="2" t="s">
        <v>5</v>
      </c>
      <c r="F2" s="2" t="s">
        <v>25</v>
      </c>
      <c r="G2" s="2" t="s">
        <v>84</v>
      </c>
      <c r="H2" s="2" t="s">
        <v>123</v>
      </c>
      <c r="I2" s="2" t="s">
        <v>8</v>
      </c>
      <c r="J2" s="33" t="s">
        <v>70</v>
      </c>
      <c r="K2" s="29" t="s">
        <v>73</v>
      </c>
      <c r="L2" s="33" t="s">
        <v>48</v>
      </c>
    </row>
    <row r="3" spans="1:12" x14ac:dyDescent="0.25">
      <c r="A3" s="31">
        <v>43206</v>
      </c>
      <c r="B3" s="36">
        <f>YEAR(Table3[[#This Row],[Datum]])</f>
        <v>2018</v>
      </c>
      <c r="C3" s="21">
        <v>200307</v>
      </c>
      <c r="D3" s="21" t="s">
        <v>32</v>
      </c>
      <c r="E3" t="s">
        <v>31</v>
      </c>
      <c r="F3" s="41">
        <v>45.444000000000003</v>
      </c>
      <c r="H3" s="21"/>
      <c r="I3" s="1" t="s">
        <v>109</v>
      </c>
      <c r="J3" s="8" t="s">
        <v>71</v>
      </c>
      <c r="K3" s="26">
        <v>1428</v>
      </c>
      <c r="L3" s="14" t="str">
        <f>Table3[[#This Row],[Katalogové číslo odpadu]] &amp; " - " &amp; Table3[[#This Row],[Kategorie odpadu]] &amp; " - " &amp; Table3[[#This Row],[Název druhu odpadu]]</f>
        <v>200307 - O - Objemný odpad</v>
      </c>
    </row>
    <row r="4" spans="1:12" x14ac:dyDescent="0.25">
      <c r="A4" s="31">
        <v>43243</v>
      </c>
      <c r="B4" s="36">
        <f>YEAR(Table3[[#This Row],[Datum]])</f>
        <v>2018</v>
      </c>
      <c r="C4" s="21">
        <v>130208</v>
      </c>
      <c r="D4" s="21" t="s">
        <v>23</v>
      </c>
      <c r="E4" t="s">
        <v>110</v>
      </c>
      <c r="F4" s="41">
        <v>2</v>
      </c>
      <c r="H4" s="21"/>
      <c r="I4" t="s">
        <v>15</v>
      </c>
      <c r="J4" s="14">
        <v>2018263</v>
      </c>
      <c r="K4" s="27">
        <v>9632</v>
      </c>
      <c r="L4" t="str">
        <f>Table3[[#This Row],[Katalogové číslo odpadu]] &amp; " - " &amp; Table3[[#This Row],[Kategorie odpadu]] &amp; " - " &amp; Table3[[#This Row],[Název druhu odpadu]]</f>
        <v>130208 - N - Jiné motorové. převodové a mazací oleje</v>
      </c>
    </row>
    <row r="5" spans="1:12" x14ac:dyDescent="0.25">
      <c r="A5" s="31">
        <v>43243</v>
      </c>
      <c r="B5" s="36">
        <f>YEAR(Table3[[#This Row],[Datum]])</f>
        <v>2018</v>
      </c>
      <c r="C5" s="21">
        <v>150110</v>
      </c>
      <c r="D5" s="21" t="s">
        <v>23</v>
      </c>
      <c r="E5" t="s">
        <v>34</v>
      </c>
      <c r="F5" s="42">
        <v>6.5000000000000002E-2</v>
      </c>
      <c r="G5" s="20"/>
      <c r="H5" s="39"/>
      <c r="I5" t="s">
        <v>15</v>
      </c>
      <c r="J5" s="14">
        <v>2018263</v>
      </c>
      <c r="K5" s="27">
        <v>9632</v>
      </c>
      <c r="L5" t="str">
        <f>Table3[[#This Row],[Katalogové číslo odpadu]] &amp; " - " &amp; Table3[[#This Row],[Kategorie odpadu]] &amp; " - " &amp; Table3[[#This Row],[Název druhu odpadu]]</f>
        <v>150110 - N - Obaly obsahující zbytky nebezpečných látek nebo obaly těmito látkami znečištěné</v>
      </c>
    </row>
    <row r="6" spans="1:12" x14ac:dyDescent="0.25">
      <c r="A6" s="31">
        <v>43243</v>
      </c>
      <c r="B6" s="36">
        <f>YEAR(Table3[[#This Row],[Datum]])</f>
        <v>2018</v>
      </c>
      <c r="C6" s="21">
        <v>150202</v>
      </c>
      <c r="D6" s="21" t="s">
        <v>23</v>
      </c>
      <c r="E6" t="s">
        <v>111</v>
      </c>
      <c r="F6" s="41">
        <v>0.06</v>
      </c>
      <c r="H6" s="21"/>
      <c r="I6" t="s">
        <v>15</v>
      </c>
      <c r="J6" s="14">
        <v>2018263</v>
      </c>
      <c r="K6" s="27">
        <v>9632</v>
      </c>
      <c r="L6" t="str">
        <f>Table3[[#This Row],[Katalogové číslo odpadu]] &amp; " - " &amp; Table3[[#This Row],[Kategorie odpadu]] &amp; " - " &amp; Table3[[#This Row],[Název druhu odpadu]]</f>
        <v>150202 - N - Absorpční činidla. filtrační materiály (včetně olejových filtrů jinak blíže neurčených). čisticí tkaniny a ochranné oděvy znečištěné nebezpečnými látkami</v>
      </c>
    </row>
    <row r="7" spans="1:12" x14ac:dyDescent="0.25">
      <c r="A7" s="31">
        <v>43243</v>
      </c>
      <c r="B7" s="36">
        <f>YEAR(Table3[[#This Row],[Datum]])</f>
        <v>2018</v>
      </c>
      <c r="C7" s="21">
        <v>160107</v>
      </c>
      <c r="D7" s="21" t="s">
        <v>23</v>
      </c>
      <c r="E7" t="s">
        <v>27</v>
      </c>
      <c r="F7" s="42">
        <v>0.95</v>
      </c>
      <c r="G7" s="20"/>
      <c r="H7" s="39"/>
      <c r="I7" t="s">
        <v>15</v>
      </c>
      <c r="J7" s="14">
        <v>2018263</v>
      </c>
      <c r="K7" s="27">
        <v>9632</v>
      </c>
      <c r="L7" t="str">
        <f>Table3[[#This Row],[Katalogové číslo odpadu]] &amp; " - " &amp; Table3[[#This Row],[Kategorie odpadu]] &amp; " - " &amp; Table3[[#This Row],[Název druhu odpadu]]</f>
        <v>160107 - N - Olejové filtry</v>
      </c>
    </row>
    <row r="8" spans="1:12" x14ac:dyDescent="0.25">
      <c r="A8" s="31">
        <v>43243</v>
      </c>
      <c r="B8" s="36">
        <f>YEAR(Table3[[#This Row],[Datum]])</f>
        <v>2018</v>
      </c>
      <c r="C8" s="21">
        <v>160114</v>
      </c>
      <c r="D8" s="21" t="s">
        <v>23</v>
      </c>
      <c r="E8" t="s">
        <v>28</v>
      </c>
      <c r="F8" s="41">
        <v>0.17</v>
      </c>
      <c r="H8" s="21"/>
      <c r="I8" t="s">
        <v>15</v>
      </c>
      <c r="J8" s="14">
        <v>2018263</v>
      </c>
      <c r="K8" s="27">
        <v>9632</v>
      </c>
      <c r="L8" t="str">
        <f>Table3[[#This Row],[Katalogové číslo odpadu]] &amp; " - " &amp; Table3[[#This Row],[Kategorie odpadu]] &amp; " - " &amp; Table3[[#This Row],[Název druhu odpadu]]</f>
        <v>160114 - N - Nemrznoucí kapaliny obsahující
nebezpečné látky</v>
      </c>
    </row>
    <row r="9" spans="1:12" x14ac:dyDescent="0.25">
      <c r="A9" s="31">
        <v>43292</v>
      </c>
      <c r="B9" s="36">
        <f>YEAR(Table3[[#This Row],[Datum]])</f>
        <v>2018</v>
      </c>
      <c r="C9" s="21">
        <v>170405</v>
      </c>
      <c r="D9" s="21" t="s">
        <v>32</v>
      </c>
      <c r="E9" t="s">
        <v>30</v>
      </c>
      <c r="F9" s="41">
        <v>45.353000000000002</v>
      </c>
      <c r="H9" s="21"/>
      <c r="I9" t="s">
        <v>112</v>
      </c>
      <c r="J9" s="8" t="s">
        <v>74</v>
      </c>
      <c r="K9" s="26">
        <v>10350</v>
      </c>
      <c r="L9" t="str">
        <f>Table3[[#This Row],[Katalogové číslo odpadu]] &amp; " - " &amp; Table3[[#This Row],[Kategorie odpadu]] &amp; " - " &amp; Table3[[#This Row],[Název druhu odpadu]]</f>
        <v>170405 - O - Železo a ocel</v>
      </c>
    </row>
    <row r="10" spans="1:12" x14ac:dyDescent="0.25">
      <c r="A10" s="31">
        <v>43424</v>
      </c>
      <c r="B10" s="36">
        <f>YEAR(Table3[[#This Row],[Datum]])</f>
        <v>2018</v>
      </c>
      <c r="D10" s="21" t="s">
        <v>23</v>
      </c>
      <c r="E10" t="s">
        <v>76</v>
      </c>
      <c r="F10" s="43">
        <v>0.15</v>
      </c>
      <c r="G10" s="22">
        <v>150</v>
      </c>
      <c r="H10" s="40"/>
      <c r="I10" t="s">
        <v>77</v>
      </c>
      <c r="J10" s="8" t="s">
        <v>75</v>
      </c>
      <c r="K10" s="26">
        <v>0</v>
      </c>
      <c r="L10" t="str">
        <f>Table3[[#This Row],[Katalogové číslo odpadu]] &amp; " - " &amp; Table3[[#This Row],[Kategorie odpadu]] &amp; " - " &amp; Table3[[#This Row],[Název druhu odpadu]]</f>
        <v xml:space="preserve"> - N - Benzín kal</v>
      </c>
    </row>
    <row r="11" spans="1:12" x14ac:dyDescent="0.25">
      <c r="A11" s="31">
        <v>43547</v>
      </c>
      <c r="B11" s="36">
        <f>YEAR(Table3[[#This Row],[Datum]])</f>
        <v>2019</v>
      </c>
      <c r="C11" s="21">
        <v>200140</v>
      </c>
      <c r="D11" s="21" t="s">
        <v>32</v>
      </c>
      <c r="E11" t="s">
        <v>79</v>
      </c>
      <c r="F11" s="41">
        <v>0.52</v>
      </c>
      <c r="H11" s="21"/>
      <c r="I11" s="23" t="s">
        <v>113</v>
      </c>
      <c r="J11" s="14">
        <v>3159001164</v>
      </c>
      <c r="K11" s="27">
        <v>2080</v>
      </c>
      <c r="L11" t="str">
        <f>Table3[[#This Row],[Katalogové číslo odpadu]] &amp; " - " &amp; Table3[[#This Row],[Kategorie odpadu]] &amp; " - " &amp; Table3[[#This Row],[Název druhu odpadu]]</f>
        <v>200140 - O - Kovy</v>
      </c>
    </row>
    <row r="12" spans="1:12" x14ac:dyDescent="0.25">
      <c r="A12" s="31">
        <v>43553</v>
      </c>
      <c r="B12" s="36">
        <f>YEAR(Table3[[#This Row],[Datum]])</f>
        <v>2019</v>
      </c>
      <c r="D12" s="21" t="s">
        <v>32</v>
      </c>
      <c r="E12" t="s">
        <v>88</v>
      </c>
      <c r="F12" s="41">
        <v>18</v>
      </c>
      <c r="G12">
        <v>18000</v>
      </c>
      <c r="H12" s="21"/>
      <c r="I12" t="s">
        <v>114</v>
      </c>
      <c r="J12" s="8" t="s">
        <v>85</v>
      </c>
      <c r="K12" s="27">
        <v>3152</v>
      </c>
      <c r="L12" t="str">
        <f>Table3[[#This Row],[Katalogové číslo odpadu]] &amp; " - " &amp; Table3[[#This Row],[Kategorie odpadu]] &amp; " - " &amp; Table3[[#This Row],[Název druhu odpadu]]</f>
        <v xml:space="preserve"> - O - Likvidace odpadních vod</v>
      </c>
    </row>
    <row r="13" spans="1:12" x14ac:dyDescent="0.25">
      <c r="A13" s="31">
        <v>43857</v>
      </c>
      <c r="B13" s="36">
        <f>YEAR(Table3[[#This Row],[Datum]])</f>
        <v>2020</v>
      </c>
      <c r="D13" s="21" t="s">
        <v>32</v>
      </c>
      <c r="E13" t="s">
        <v>80</v>
      </c>
      <c r="F13" s="41">
        <v>45.454000000000001</v>
      </c>
      <c r="H13" s="21"/>
      <c r="I13" t="s">
        <v>81</v>
      </c>
      <c r="K13" s="27">
        <v>0</v>
      </c>
      <c r="L13" t="str">
        <f>Table3[[#This Row],[Katalogové číslo odpadu]] &amp; " - " &amp; Table3[[#This Row],[Kategorie odpadu]] &amp; " - " &amp; Table3[[#This Row],[Název druhu odpadu]]</f>
        <v xml:space="preserve"> - O - Spětný odběr pneumatik</v>
      </c>
    </row>
    <row r="14" spans="1:12" x14ac:dyDescent="0.25">
      <c r="A14" s="31">
        <v>43864</v>
      </c>
      <c r="B14" s="36">
        <f>YEAR(Table3[[#This Row],[Datum]])</f>
        <v>2020</v>
      </c>
      <c r="C14" s="21">
        <v>150110</v>
      </c>
      <c r="D14" s="21" t="s">
        <v>23</v>
      </c>
      <c r="E14" t="s">
        <v>34</v>
      </c>
      <c r="F14" s="41">
        <v>0.11</v>
      </c>
      <c r="H14" s="21"/>
      <c r="I14" t="s">
        <v>15</v>
      </c>
      <c r="J14" s="8" t="s">
        <v>75</v>
      </c>
      <c r="K14" s="26">
        <v>0</v>
      </c>
      <c r="L14" t="str">
        <f>Table3[[#This Row],[Katalogové číslo odpadu]] &amp; " - " &amp; Table3[[#This Row],[Kategorie odpadu]] &amp; " - " &amp; Table3[[#This Row],[Název druhu odpadu]]</f>
        <v>150110 - N - Obaly obsahující zbytky nebezpečných látek nebo obaly těmito látkami znečištěné</v>
      </c>
    </row>
    <row r="15" spans="1:12" x14ac:dyDescent="0.25">
      <c r="A15" s="31">
        <v>43864</v>
      </c>
      <c r="B15" s="36">
        <f>YEAR(Table3[[#This Row],[Datum]])</f>
        <v>2020</v>
      </c>
      <c r="C15" s="21">
        <v>150202</v>
      </c>
      <c r="D15" s="21" t="s">
        <v>23</v>
      </c>
      <c r="E15" t="s">
        <v>111</v>
      </c>
      <c r="F15" s="41">
        <v>3.5000000000000003E-2</v>
      </c>
      <c r="H15" s="21"/>
      <c r="I15" t="s">
        <v>15</v>
      </c>
      <c r="J15" s="8" t="s">
        <v>75</v>
      </c>
      <c r="K15" s="26">
        <v>0</v>
      </c>
      <c r="L15" t="str">
        <f>Table3[[#This Row],[Katalogové číslo odpadu]] &amp; " - " &amp; Table3[[#This Row],[Kategorie odpadu]] &amp; " - " &amp; Table3[[#This Row],[Název druhu odpadu]]</f>
        <v>150202 - N - Absorpční činidla. filtrační materiály (včetně olejových filtrů jinak blíže neurčených). čisticí tkaniny a ochranné oděvy znečištěné nebezpečnými látkami</v>
      </c>
    </row>
    <row r="16" spans="1:12" x14ac:dyDescent="0.25">
      <c r="A16" s="31">
        <v>43864</v>
      </c>
      <c r="B16" s="36">
        <f>YEAR(Table3[[#This Row],[Datum]])</f>
        <v>2020</v>
      </c>
      <c r="C16" s="21">
        <v>160107</v>
      </c>
      <c r="D16" s="21" t="s">
        <v>23</v>
      </c>
      <c r="E16" t="s">
        <v>27</v>
      </c>
      <c r="F16" s="41">
        <v>1.0449999999999999</v>
      </c>
      <c r="H16" s="21"/>
      <c r="I16" t="s">
        <v>15</v>
      </c>
      <c r="J16" s="8" t="s">
        <v>75</v>
      </c>
      <c r="K16" s="26">
        <v>0</v>
      </c>
      <c r="L16" t="str">
        <f>Table3[[#This Row],[Katalogové číslo odpadu]] &amp; " - " &amp; Table3[[#This Row],[Kategorie odpadu]] &amp; " - " &amp; Table3[[#This Row],[Název druhu odpadu]]</f>
        <v>160107 - N - Olejové filtry</v>
      </c>
    </row>
    <row r="17" spans="1:12" x14ac:dyDescent="0.25">
      <c r="A17" s="31">
        <v>44083</v>
      </c>
      <c r="B17" s="36">
        <f>YEAR(Table3[[#This Row],[Datum]])</f>
        <v>2020</v>
      </c>
      <c r="C17" s="21">
        <v>200307</v>
      </c>
      <c r="D17" s="21" t="s">
        <v>32</v>
      </c>
      <c r="E17" t="s">
        <v>31</v>
      </c>
      <c r="F17" s="41">
        <v>45.506</v>
      </c>
      <c r="H17" s="21"/>
      <c r="I17" s="1" t="s">
        <v>109</v>
      </c>
      <c r="J17" s="8" t="s">
        <v>89</v>
      </c>
      <c r="K17" s="26">
        <v>2928</v>
      </c>
      <c r="L17" t="str">
        <f>Table3[[#This Row],[Katalogové číslo odpadu]] &amp; " - " &amp; Table3[[#This Row],[Kategorie odpadu]] &amp; " - " &amp; Table3[[#This Row],[Název druhu odpadu]]</f>
        <v>200307 - O - Objemný odpad</v>
      </c>
    </row>
    <row r="18" spans="1:12" x14ac:dyDescent="0.25">
      <c r="A18" s="31">
        <v>44224</v>
      </c>
      <c r="B18" s="36">
        <f>YEAR(Table3[[#This Row],[Datum]])</f>
        <v>2021</v>
      </c>
      <c r="C18" s="21">
        <v>200307</v>
      </c>
      <c r="D18" s="21" t="s">
        <v>32</v>
      </c>
      <c r="E18" t="s">
        <v>31</v>
      </c>
      <c r="F18" s="41">
        <v>0.01</v>
      </c>
      <c r="H18" s="21"/>
      <c r="I18" s="3" t="s">
        <v>113</v>
      </c>
      <c r="J18" s="8">
        <v>31200167</v>
      </c>
      <c r="K18" s="26">
        <v>39</v>
      </c>
      <c r="L18" t="str">
        <f>Table3[[#This Row],[Katalogové číslo odpadu]] &amp; " - " &amp; Table3[[#This Row],[Kategorie odpadu]] &amp; " - " &amp; Table3[[#This Row],[Název druhu odpadu]]</f>
        <v>200307 - O - Objemný odpad</v>
      </c>
    </row>
    <row r="19" spans="1:12" x14ac:dyDescent="0.25">
      <c r="A19" s="31">
        <v>44224</v>
      </c>
      <c r="B19" s="36">
        <f>YEAR(Table3[[#This Row],[Datum]])</f>
        <v>2021</v>
      </c>
      <c r="C19" s="21">
        <v>200307</v>
      </c>
      <c r="D19" s="21" t="s">
        <v>32</v>
      </c>
      <c r="E19" t="s">
        <v>31</v>
      </c>
      <c r="F19" s="41">
        <v>0.12</v>
      </c>
      <c r="H19" s="21"/>
      <c r="I19" s="23" t="s">
        <v>113</v>
      </c>
      <c r="J19" s="8">
        <v>312000164</v>
      </c>
      <c r="K19" s="26">
        <v>465</v>
      </c>
      <c r="L19" t="str">
        <f>Table3[[#This Row],[Katalogové číslo odpadu]] &amp; " - " &amp; Table3[[#This Row],[Kategorie odpadu]] &amp; " - " &amp; Table3[[#This Row],[Název druhu odpadu]]</f>
        <v>200307 - O - Objemný odpad</v>
      </c>
    </row>
    <row r="20" spans="1:12" x14ac:dyDescent="0.25">
      <c r="A20" s="31">
        <v>44251</v>
      </c>
      <c r="B20" s="36">
        <f>YEAR(Table3[[#This Row],[Datum]])</f>
        <v>2021</v>
      </c>
      <c r="C20" s="21">
        <v>200307</v>
      </c>
      <c r="D20" s="21" t="s">
        <v>32</v>
      </c>
      <c r="E20" t="s">
        <v>31</v>
      </c>
      <c r="F20" s="41">
        <v>0.12</v>
      </c>
      <c r="H20" s="21"/>
      <c r="I20" s="3" t="s">
        <v>113</v>
      </c>
      <c r="J20" s="8">
        <v>315001049</v>
      </c>
      <c r="K20" s="26">
        <v>465</v>
      </c>
      <c r="L20" t="str">
        <f>Table3[[#This Row],[Katalogové číslo odpadu]] &amp; " - " &amp; Table3[[#This Row],[Kategorie odpadu]] &amp; " - " &amp; Table3[[#This Row],[Název druhu odpadu]]</f>
        <v>200307 - O - Objemný odpad</v>
      </c>
    </row>
    <row r="21" spans="1:12" x14ac:dyDescent="0.25">
      <c r="A21" s="31">
        <v>44271</v>
      </c>
      <c r="B21" s="36">
        <f>YEAR(Table3[[#This Row],[Datum]])</f>
        <v>2021</v>
      </c>
      <c r="C21" s="21">
        <v>200307</v>
      </c>
      <c r="D21" s="21" t="s">
        <v>32</v>
      </c>
      <c r="E21" t="s">
        <v>31</v>
      </c>
      <c r="F21" s="41">
        <v>0.36</v>
      </c>
      <c r="H21" s="21"/>
      <c r="I21" s="3" t="s">
        <v>113</v>
      </c>
      <c r="J21" s="8">
        <v>315001514</v>
      </c>
      <c r="K21" s="26">
        <v>1394</v>
      </c>
      <c r="L21" t="str">
        <f>Table3[[#This Row],[Katalogové číslo odpadu]] &amp; " - " &amp; Table3[[#This Row],[Kategorie odpadu]] &amp; " - " &amp; Table3[[#This Row],[Název druhu odpadu]]</f>
        <v>200307 - O - Objemný odpad</v>
      </c>
    </row>
    <row r="22" spans="1:12" x14ac:dyDescent="0.25">
      <c r="A22" s="31">
        <v>44291</v>
      </c>
      <c r="B22" s="36">
        <f>YEAR(Table3[[#This Row],[Datum]])</f>
        <v>2021</v>
      </c>
      <c r="C22" s="21">
        <v>150110</v>
      </c>
      <c r="D22" s="21" t="s">
        <v>23</v>
      </c>
      <c r="E22" t="s">
        <v>34</v>
      </c>
      <c r="F22" s="41">
        <v>0.13</v>
      </c>
      <c r="H22" s="21"/>
      <c r="I22" t="s">
        <v>15</v>
      </c>
      <c r="J22" s="8">
        <v>2021135</v>
      </c>
      <c r="K22" s="26" t="s">
        <v>115</v>
      </c>
      <c r="L22" t="str">
        <f>Table3[[#This Row],[Katalogové číslo odpadu]] &amp; " - " &amp; Table3[[#This Row],[Kategorie odpadu]] &amp; " - " &amp; Table3[[#This Row],[Název druhu odpadu]]</f>
        <v>150110 - N - Obaly obsahující zbytky nebezpečných látek nebo obaly těmito látkami znečištěné</v>
      </c>
    </row>
    <row r="23" spans="1:12" x14ac:dyDescent="0.25">
      <c r="A23" s="31">
        <v>44291</v>
      </c>
      <c r="B23" s="36">
        <f>YEAR(Table3[[#This Row],[Datum]])</f>
        <v>2021</v>
      </c>
      <c r="C23" s="21">
        <v>150202</v>
      </c>
      <c r="D23" s="21" t="s">
        <v>23</v>
      </c>
      <c r="E23" t="s">
        <v>111</v>
      </c>
      <c r="F23" s="41">
        <v>0.02</v>
      </c>
      <c r="H23" s="21"/>
      <c r="I23" s="1" t="s">
        <v>15</v>
      </c>
      <c r="J23" s="8">
        <v>2021135</v>
      </c>
      <c r="K23" s="26" t="s">
        <v>116</v>
      </c>
      <c r="L23" t="str">
        <f>Table3[[#This Row],[Katalogové číslo odpadu]] &amp; " - " &amp; Table3[[#This Row],[Kategorie odpadu]] &amp; " - " &amp; Table3[[#This Row],[Název druhu odpadu]]</f>
        <v>150202 - N - Absorpční činidla. filtrační materiály (včetně olejových filtrů jinak blíže neurčených). čisticí tkaniny a ochranné oděvy znečištěné nebezpečnými látkami</v>
      </c>
    </row>
    <row r="24" spans="1:12" x14ac:dyDescent="0.25">
      <c r="A24" s="31">
        <v>44291</v>
      </c>
      <c r="B24" s="36">
        <f>YEAR(Table3[[#This Row],[Datum]])</f>
        <v>2021</v>
      </c>
      <c r="C24" s="21">
        <v>160107</v>
      </c>
      <c r="D24" s="21" t="s">
        <v>23</v>
      </c>
      <c r="E24" t="s">
        <v>27</v>
      </c>
      <c r="F24" s="41">
        <v>0.62</v>
      </c>
      <c r="H24" s="21"/>
      <c r="I24" s="1" t="s">
        <v>15</v>
      </c>
      <c r="J24" s="8">
        <v>2021135</v>
      </c>
      <c r="K24" s="26" t="s">
        <v>117</v>
      </c>
      <c r="L24" t="str">
        <f>Table3[[#This Row],[Katalogové číslo odpadu]] &amp; " - " &amp; Table3[[#This Row],[Kategorie odpadu]] &amp; " - " &amp; Table3[[#This Row],[Název druhu odpadu]]</f>
        <v>160107 - N - Olejové filtry</v>
      </c>
    </row>
    <row r="25" spans="1:12" x14ac:dyDescent="0.25">
      <c r="A25" s="31">
        <v>44301</v>
      </c>
      <c r="B25" s="36">
        <f>YEAR(Table3[[#This Row],[Datum]])</f>
        <v>2021</v>
      </c>
      <c r="D25" s="21" t="s">
        <v>32</v>
      </c>
      <c r="E25" t="s">
        <v>88</v>
      </c>
      <c r="F25" s="41">
        <v>18</v>
      </c>
      <c r="G25">
        <v>18000</v>
      </c>
      <c r="H25" s="21"/>
      <c r="I25" s="1" t="s">
        <v>114</v>
      </c>
      <c r="J25" s="8" t="s">
        <v>90</v>
      </c>
      <c r="K25" s="27">
        <v>3389</v>
      </c>
      <c r="L25" t="str">
        <f>Table3[[#This Row],[Katalogové číslo odpadu]] &amp; " - " &amp; Table3[[#This Row],[Kategorie odpadu]] &amp; " - " &amp; Table3[[#This Row],[Název druhu odpadu]]</f>
        <v xml:space="preserve"> - O - Likvidace odpadních vod</v>
      </c>
    </row>
    <row r="26" spans="1:12" x14ac:dyDescent="0.25">
      <c r="A26" s="31">
        <v>44322</v>
      </c>
      <c r="B26" s="36">
        <f>YEAR(Table3[[#This Row],[Datum]])</f>
        <v>2021</v>
      </c>
      <c r="C26" s="21">
        <v>200307</v>
      </c>
      <c r="D26" s="21" t="s">
        <v>32</v>
      </c>
      <c r="E26" t="s">
        <v>31</v>
      </c>
      <c r="F26" s="41">
        <v>0.19</v>
      </c>
      <c r="H26" s="21"/>
      <c r="I26" s="23" t="s">
        <v>113</v>
      </c>
      <c r="J26" s="8">
        <v>312001595</v>
      </c>
      <c r="K26" s="26">
        <v>736</v>
      </c>
      <c r="L26" t="str">
        <f>Table3[[#This Row],[Katalogové číslo odpadu]] &amp; " - " &amp; Table3[[#This Row],[Kategorie odpadu]] &amp; " - " &amp; Table3[[#This Row],[Název druhu odpadu]]</f>
        <v>200307 - O - Objemný odpad</v>
      </c>
    </row>
    <row r="27" spans="1:12" x14ac:dyDescent="0.25">
      <c r="A27" s="31">
        <v>44341</v>
      </c>
      <c r="B27" s="36">
        <f>YEAR(Table3[[#This Row],[Datum]])</f>
        <v>2021</v>
      </c>
      <c r="C27" s="21">
        <v>170107</v>
      </c>
      <c r="D27" s="21" t="s">
        <v>32</v>
      </c>
      <c r="E27" t="s">
        <v>118</v>
      </c>
      <c r="F27" s="41">
        <v>36.22</v>
      </c>
      <c r="H27" s="21"/>
      <c r="I27" s="1" t="s">
        <v>109</v>
      </c>
      <c r="J27" s="8" t="s">
        <v>91</v>
      </c>
      <c r="K27" s="26">
        <v>2607</v>
      </c>
      <c r="L27" t="str">
        <f>Table3[[#This Row],[Katalogové číslo odpadu]] &amp; " - " &amp; Table3[[#This Row],[Kategorie odpadu]] &amp; " - " &amp; Table3[[#This Row],[Název druhu odpadu]]</f>
        <v>170107 - O - Směsi nebo oddělené frakce betonu. cihel. tašek a keramických výrobků neuvedené pod číslem 17 01 06</v>
      </c>
    </row>
    <row r="28" spans="1:12" x14ac:dyDescent="0.25">
      <c r="A28" s="31">
        <v>44348</v>
      </c>
      <c r="B28" s="36">
        <f>YEAR(Table3[[#This Row],[Datum]])</f>
        <v>2021</v>
      </c>
      <c r="C28" s="21">
        <v>200307</v>
      </c>
      <c r="D28" s="21" t="s">
        <v>32</v>
      </c>
      <c r="E28" t="s">
        <v>31</v>
      </c>
      <c r="F28" s="41">
        <v>0.26</v>
      </c>
      <c r="H28" s="21"/>
      <c r="I28" s="23" t="s">
        <v>113</v>
      </c>
      <c r="J28" s="8">
        <v>312002037</v>
      </c>
      <c r="K28" s="26">
        <v>1007</v>
      </c>
      <c r="L28" t="str">
        <f>Table3[[#This Row],[Katalogové číslo odpadu]] &amp; " - " &amp; Table3[[#This Row],[Kategorie odpadu]] &amp; " - " &amp; Table3[[#This Row],[Název druhu odpadu]]</f>
        <v>200307 - O - Objemný odpad</v>
      </c>
    </row>
    <row r="29" spans="1:12" x14ac:dyDescent="0.25">
      <c r="A29" s="31">
        <v>44379</v>
      </c>
      <c r="B29" s="36">
        <f>YEAR(Table3[[#This Row],[Datum]])</f>
        <v>2021</v>
      </c>
      <c r="C29" s="21">
        <v>200307</v>
      </c>
      <c r="D29" s="21" t="s">
        <v>32</v>
      </c>
      <c r="E29" t="s">
        <v>31</v>
      </c>
      <c r="F29" s="41">
        <v>0.12</v>
      </c>
      <c r="H29" s="21"/>
      <c r="I29" s="23" t="s">
        <v>113</v>
      </c>
      <c r="J29" s="8">
        <v>312002818</v>
      </c>
      <c r="K29" s="26">
        <v>465</v>
      </c>
      <c r="L29" t="str">
        <f>Table3[[#This Row],[Katalogové číslo odpadu]] &amp; " - " &amp; Table3[[#This Row],[Kategorie odpadu]] &amp; " - " &amp; Table3[[#This Row],[Název druhu odpadu]]</f>
        <v>200307 - O - Objemný odpad</v>
      </c>
    </row>
    <row r="30" spans="1:12" x14ac:dyDescent="0.25">
      <c r="A30" s="31">
        <v>44419</v>
      </c>
      <c r="B30" s="36">
        <f>YEAR(Table3[[#This Row],[Datum]])</f>
        <v>2021</v>
      </c>
      <c r="C30" s="21">
        <v>200307</v>
      </c>
      <c r="D30" s="21" t="s">
        <v>32</v>
      </c>
      <c r="E30" t="s">
        <v>31</v>
      </c>
      <c r="F30" s="41">
        <v>0.34</v>
      </c>
      <c r="H30" s="21"/>
      <c r="I30" s="23" t="s">
        <v>113</v>
      </c>
      <c r="J30" s="8">
        <v>312003760</v>
      </c>
      <c r="K30" s="26">
        <v>1316</v>
      </c>
      <c r="L30" t="str">
        <f>Table3[[#This Row],[Katalogové číslo odpadu]] &amp; " - " &amp; Table3[[#This Row],[Kategorie odpadu]] &amp; " - " &amp; Table3[[#This Row],[Název druhu odpadu]]</f>
        <v>200307 - O - Objemný odpad</v>
      </c>
    </row>
    <row r="31" spans="1:12" x14ac:dyDescent="0.25">
      <c r="A31" s="31">
        <v>44468</v>
      </c>
      <c r="B31" s="36">
        <f>YEAR(Table3[[#This Row],[Datum]])</f>
        <v>2021</v>
      </c>
      <c r="C31" s="21">
        <v>200307</v>
      </c>
      <c r="D31" s="21" t="s">
        <v>32</v>
      </c>
      <c r="E31" t="s">
        <v>31</v>
      </c>
      <c r="F31" s="41">
        <v>0.2</v>
      </c>
      <c r="H31" s="21"/>
      <c r="I31" s="23" t="s">
        <v>113</v>
      </c>
      <c r="J31" s="8">
        <v>315006024</v>
      </c>
      <c r="K31" s="26">
        <v>774</v>
      </c>
      <c r="L31" t="str">
        <f>Table3[[#This Row],[Katalogové číslo odpadu]] &amp; " - " &amp; Table3[[#This Row],[Kategorie odpadu]] &amp; " - " &amp; Table3[[#This Row],[Název druhu odpadu]]</f>
        <v>200307 - O - Objemný odpad</v>
      </c>
    </row>
    <row r="32" spans="1:12" x14ac:dyDescent="0.25">
      <c r="A32" s="31">
        <v>44530</v>
      </c>
      <c r="B32" s="36">
        <f>YEAR(Table3[[#This Row],[Datum]])</f>
        <v>2021</v>
      </c>
      <c r="C32" s="21">
        <v>150102</v>
      </c>
      <c r="D32" s="21" t="s">
        <v>32</v>
      </c>
      <c r="E32" t="s">
        <v>92</v>
      </c>
      <c r="F32" s="41">
        <v>0.1</v>
      </c>
      <c r="H32" s="21"/>
      <c r="I32" s="23" t="s">
        <v>113</v>
      </c>
      <c r="J32" s="8">
        <v>312005977</v>
      </c>
      <c r="K32" s="26">
        <v>424</v>
      </c>
      <c r="L32" t="str">
        <f>Table3[[#This Row],[Katalogové číslo odpadu]] &amp; " - " &amp; Table3[[#This Row],[Kategorie odpadu]] &amp; " - " &amp; Table3[[#This Row],[Název druhu odpadu]]</f>
        <v>150102 - O - Plast mat. nevyužitelný</v>
      </c>
    </row>
    <row r="33" spans="1:12" x14ac:dyDescent="0.25">
      <c r="A33" s="31">
        <v>44531</v>
      </c>
      <c r="B33" s="36">
        <f>YEAR(Table3[[#This Row],[Datum]])</f>
        <v>2021</v>
      </c>
      <c r="C33" s="21">
        <v>200307</v>
      </c>
      <c r="D33" s="21" t="s">
        <v>32</v>
      </c>
      <c r="E33" t="s">
        <v>31</v>
      </c>
      <c r="F33" s="41">
        <v>0.127</v>
      </c>
      <c r="H33" s="21"/>
      <c r="I33" s="23" t="s">
        <v>113</v>
      </c>
      <c r="J33" s="8">
        <v>312006002</v>
      </c>
      <c r="K33" s="26">
        <v>492</v>
      </c>
      <c r="L33" t="str">
        <f>Table3[[#This Row],[Katalogové číslo odpadu]] &amp; " - " &amp; Table3[[#This Row],[Kategorie odpadu]] &amp; " - " &amp; Table3[[#This Row],[Název druhu odpadu]]</f>
        <v>200307 - O - Objemný odpad</v>
      </c>
    </row>
    <row r="34" spans="1:12" x14ac:dyDescent="0.25">
      <c r="A34" s="31">
        <v>44532</v>
      </c>
      <c r="B34" s="36">
        <f>YEAR(Table3[[#This Row],[Datum]])</f>
        <v>2021</v>
      </c>
      <c r="D34" s="21" t="s">
        <v>23</v>
      </c>
      <c r="E34" s="8" t="s">
        <v>100</v>
      </c>
      <c r="F34" s="41">
        <v>0.84</v>
      </c>
      <c r="H34" s="21"/>
      <c r="I34" s="1" t="s">
        <v>15</v>
      </c>
      <c r="J34" s="8" t="s">
        <v>75</v>
      </c>
      <c r="K34" s="26">
        <v>0</v>
      </c>
      <c r="L34" t="str">
        <f>Table3[[#This Row],[Katalogové číslo odpadu]] &amp; " - " &amp; Table3[[#This Row],[Kategorie odpadu]] &amp; " - " &amp; Table3[[#This Row],[Název druhu odpadu]]</f>
        <v xml:space="preserve"> - N - Spětný odběr olověných akumulátorů</v>
      </c>
    </row>
    <row r="35" spans="1:12" x14ac:dyDescent="0.25">
      <c r="A35" s="31">
        <v>44536</v>
      </c>
      <c r="B35" s="36">
        <f>YEAR(Table3[[#This Row],[Datum]])</f>
        <v>2021</v>
      </c>
      <c r="C35" s="21">
        <v>150110</v>
      </c>
      <c r="D35" s="21" t="s">
        <v>23</v>
      </c>
      <c r="E35" t="s">
        <v>34</v>
      </c>
      <c r="F35" s="41">
        <v>0.13</v>
      </c>
      <c r="H35" s="21"/>
      <c r="I35" t="s">
        <v>15</v>
      </c>
      <c r="J35" s="8">
        <v>2021521</v>
      </c>
      <c r="K35" s="26" t="s">
        <v>119</v>
      </c>
      <c r="L35" t="str">
        <f>Table3[[#This Row],[Katalogové číslo odpadu]] &amp; " - " &amp; Table3[[#This Row],[Kategorie odpadu]] &amp; " - " &amp; Table3[[#This Row],[Název druhu odpadu]]</f>
        <v>150110 - N - Obaly obsahující zbytky nebezpečných látek nebo obaly těmito látkami znečištěné</v>
      </c>
    </row>
    <row r="36" spans="1:12" x14ac:dyDescent="0.25">
      <c r="A36" s="31">
        <v>44536</v>
      </c>
      <c r="B36" s="36">
        <f>YEAR(Table3[[#This Row],[Datum]])</f>
        <v>2021</v>
      </c>
      <c r="C36" s="21">
        <v>150202</v>
      </c>
      <c r="D36" s="21" t="s">
        <v>23</v>
      </c>
      <c r="E36" t="s">
        <v>111</v>
      </c>
      <c r="F36" s="41">
        <v>0.02</v>
      </c>
      <c r="H36" s="21"/>
      <c r="I36" t="s">
        <v>15</v>
      </c>
      <c r="J36" s="8">
        <v>2021521</v>
      </c>
      <c r="K36" s="26" t="s">
        <v>116</v>
      </c>
      <c r="L36" t="str">
        <f>Table3[[#This Row],[Katalogové číslo odpadu]] &amp; " - " &amp; Table3[[#This Row],[Kategorie odpadu]] &amp; " - " &amp; Table3[[#This Row],[Název druhu odpadu]]</f>
        <v>150202 - N - Absorpční činidla. filtrační materiály (včetně olejových filtrů jinak blíže neurčených). čisticí tkaniny a ochranné oděvy znečištěné nebezpečnými látkami</v>
      </c>
    </row>
    <row r="37" spans="1:12" x14ac:dyDescent="0.25">
      <c r="A37" s="31">
        <v>44536</v>
      </c>
      <c r="B37" s="36">
        <f>YEAR(Table3[[#This Row],[Datum]])</f>
        <v>2021</v>
      </c>
      <c r="C37" s="21">
        <v>160107</v>
      </c>
      <c r="D37" s="21" t="s">
        <v>23</v>
      </c>
      <c r="E37" t="s">
        <v>27</v>
      </c>
      <c r="F37" s="41">
        <v>0.62</v>
      </c>
      <c r="H37" s="21"/>
      <c r="I37" t="s">
        <v>15</v>
      </c>
      <c r="J37" s="8">
        <v>2021521</v>
      </c>
      <c r="K37" s="26" t="s">
        <v>117</v>
      </c>
      <c r="L37" t="str">
        <f>Table3[[#This Row],[Katalogové číslo odpadu]] &amp; " - " &amp; Table3[[#This Row],[Kategorie odpadu]] &amp; " - " &amp; Table3[[#This Row],[Název druhu odpadu]]</f>
        <v>160107 - N - Olejové filtry</v>
      </c>
    </row>
    <row r="38" spans="1:12" x14ac:dyDescent="0.25">
      <c r="A38" s="31">
        <v>44547</v>
      </c>
      <c r="B38" s="36">
        <f>YEAR(Table3[[#This Row],[Datum]])</f>
        <v>2021</v>
      </c>
      <c r="C38" s="21">
        <v>200307</v>
      </c>
      <c r="D38" s="21" t="s">
        <v>32</v>
      </c>
      <c r="E38" t="s">
        <v>31</v>
      </c>
      <c r="F38" s="41">
        <v>0.12</v>
      </c>
      <c r="H38" s="21"/>
      <c r="I38" s="3" t="s">
        <v>113</v>
      </c>
      <c r="J38" s="8">
        <v>315007543</v>
      </c>
      <c r="K38" s="26">
        <v>465</v>
      </c>
      <c r="L38" t="str">
        <f>Table3[[#This Row],[Katalogové číslo odpadu]] &amp; " - " &amp; Table3[[#This Row],[Kategorie odpadu]] &amp; " - " &amp; Table3[[#This Row],[Název druhu odpadu]]</f>
        <v>200307 - O - Objemný odpad</v>
      </c>
    </row>
    <row r="39" spans="1:12" x14ac:dyDescent="0.25">
      <c r="A39" s="31">
        <v>44572</v>
      </c>
      <c r="B39" s="36">
        <f>YEAR(Table3[[#This Row],[Datum]])</f>
        <v>2022</v>
      </c>
      <c r="C39" s="21">
        <v>130507</v>
      </c>
      <c r="D39" s="21" t="s">
        <v>23</v>
      </c>
      <c r="E39" t="s">
        <v>93</v>
      </c>
      <c r="F39" s="41">
        <v>1</v>
      </c>
      <c r="H39" s="21"/>
      <c r="I39" s="1" t="s">
        <v>15</v>
      </c>
      <c r="J39" s="8">
        <v>2022009</v>
      </c>
      <c r="K39" s="26">
        <f>2500*1.21</f>
        <v>3025</v>
      </c>
      <c r="L39" t="str">
        <f>Table3[[#This Row],[Katalogové číslo odpadu]] &amp; " - " &amp; Table3[[#This Row],[Kategorie odpadu]] &amp; " - " &amp; Table3[[#This Row],[Název druhu odpadu]]</f>
        <v>130507 - N - Zaolejovaná voda z odlučovaču oleje</v>
      </c>
    </row>
    <row r="40" spans="1:12" x14ac:dyDescent="0.25">
      <c r="A40" s="31">
        <v>44572</v>
      </c>
      <c r="B40" s="36">
        <f>YEAR(Table3[[#This Row],[Datum]])</f>
        <v>2022</v>
      </c>
      <c r="C40" s="21">
        <v>130208</v>
      </c>
      <c r="D40" s="21" t="s">
        <v>23</v>
      </c>
      <c r="E40" t="s">
        <v>24</v>
      </c>
      <c r="F40" s="41">
        <v>3.6</v>
      </c>
      <c r="H40" s="21"/>
      <c r="I40" s="1" t="s">
        <v>15</v>
      </c>
      <c r="J40" s="8">
        <v>2022012</v>
      </c>
      <c r="K40" s="26">
        <f>3600*1.21</f>
        <v>4356</v>
      </c>
      <c r="L40" t="str">
        <f>Table3[[#This Row],[Katalogové číslo odpadu]] &amp; " - " &amp; Table3[[#This Row],[Kategorie odpadu]] &amp; " - " &amp; Table3[[#This Row],[Název druhu odpadu]]</f>
        <v>130208 - N - Jiné motorové, převodové a mazací oleje</v>
      </c>
    </row>
    <row r="41" spans="1:12" x14ac:dyDescent="0.25">
      <c r="A41" s="31">
        <v>44572</v>
      </c>
      <c r="B41" s="36">
        <f>YEAR(Table3[[#This Row],[Datum]])</f>
        <v>2022</v>
      </c>
      <c r="C41" s="21">
        <v>150202</v>
      </c>
      <c r="D41" s="21" t="s">
        <v>23</v>
      </c>
      <c r="E41" t="s">
        <v>33</v>
      </c>
      <c r="F41" s="41">
        <v>0.12</v>
      </c>
      <c r="H41" s="21"/>
      <c r="I41" s="1" t="s">
        <v>15</v>
      </c>
      <c r="J41" s="8">
        <v>2022012</v>
      </c>
      <c r="K41" s="26">
        <f>828*1.21</f>
        <v>1001.88</v>
      </c>
      <c r="L41" t="str">
        <f>Table3[[#This Row],[Katalogové číslo odpadu]] &amp; " - " &amp; Table3[[#This Row],[Kategorie odpadu]] &amp; " - " &amp; Table3[[#This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42" spans="1:12" x14ac:dyDescent="0.25">
      <c r="A42" s="31">
        <v>44573</v>
      </c>
      <c r="B42" s="36">
        <f>YEAR(Table3[[#This Row],[Datum]])</f>
        <v>2022</v>
      </c>
      <c r="C42" s="21">
        <v>150101</v>
      </c>
      <c r="D42" s="21" t="s">
        <v>32</v>
      </c>
      <c r="E42" t="s">
        <v>94</v>
      </c>
      <c r="F42" s="41">
        <v>0.16</v>
      </c>
      <c r="H42" s="21"/>
      <c r="I42" s="3" t="s">
        <v>16</v>
      </c>
      <c r="J42" s="8">
        <v>912800022</v>
      </c>
      <c r="K42" s="26">
        <v>0</v>
      </c>
      <c r="L42" t="str">
        <f>Table3[[#This Row],[Katalogové číslo odpadu]] &amp; " - " &amp; Table3[[#This Row],[Kategorie odpadu]] &amp; " - " &amp; Table3[[#This Row],[Název druhu odpadu]]</f>
        <v>150101 - O - Obalovy odpad z vln. Lepenky</v>
      </c>
    </row>
    <row r="43" spans="1:12" x14ac:dyDescent="0.25">
      <c r="A43" s="31">
        <v>44573</v>
      </c>
      <c r="B43" s="36">
        <f>YEAR(Table3[[#This Row],[Datum]])</f>
        <v>2022</v>
      </c>
      <c r="C43" s="21">
        <v>150102</v>
      </c>
      <c r="D43" s="21" t="s">
        <v>32</v>
      </c>
      <c r="E43" t="s">
        <v>92</v>
      </c>
      <c r="F43" s="41">
        <v>0.18</v>
      </c>
      <c r="H43" s="21"/>
      <c r="I43" s="3" t="s">
        <v>16</v>
      </c>
      <c r="J43" s="8">
        <v>31200267</v>
      </c>
      <c r="K43" s="26">
        <f>630*1.21</f>
        <v>762.3</v>
      </c>
      <c r="L43" t="str">
        <f>Table3[[#This Row],[Katalogové číslo odpadu]] &amp; " - " &amp; Table3[[#This Row],[Kategorie odpadu]] &amp; " - " &amp; Table3[[#This Row],[Název druhu odpadu]]</f>
        <v>150102 - O - Plast mat. nevyužitelný</v>
      </c>
    </row>
    <row r="44" spans="1:12" x14ac:dyDescent="0.25">
      <c r="A44" s="31">
        <v>44573</v>
      </c>
      <c r="B44" s="36">
        <f>YEAR(Table3[[#This Row],[Datum]])</f>
        <v>2022</v>
      </c>
      <c r="C44" s="21">
        <v>150202</v>
      </c>
      <c r="D44" s="21" t="s">
        <v>23</v>
      </c>
      <c r="E44" t="s">
        <v>33</v>
      </c>
      <c r="F44" s="41">
        <v>0.03</v>
      </c>
      <c r="H44" s="21"/>
      <c r="I44" s="3" t="s">
        <v>16</v>
      </c>
      <c r="J44" s="8">
        <v>31200267</v>
      </c>
      <c r="K44" s="26">
        <f>435*1.21</f>
        <v>526.35</v>
      </c>
      <c r="L44" t="str">
        <f>Table3[[#This Row],[Katalogové číslo odpadu]] &amp; " - " &amp; Table3[[#This Row],[Kategorie odpadu]] &amp; " - " &amp; Table3[[#This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45" spans="1:12" x14ac:dyDescent="0.25">
      <c r="A45" s="31">
        <v>44600</v>
      </c>
      <c r="B45" s="36">
        <f>YEAR(Table3[[#This Row],[Datum]])</f>
        <v>2022</v>
      </c>
      <c r="C45" s="21">
        <v>200307</v>
      </c>
      <c r="D45" s="21" t="s">
        <v>32</v>
      </c>
      <c r="E45" t="s">
        <v>31</v>
      </c>
      <c r="F45" s="41">
        <v>0.42</v>
      </c>
      <c r="H45" s="21"/>
      <c r="I45" s="3" t="s">
        <v>16</v>
      </c>
      <c r="J45" s="8">
        <v>31500490</v>
      </c>
      <c r="K45" s="26">
        <v>1626</v>
      </c>
      <c r="L45" t="str">
        <f>Table3[[#This Row],[Katalogové číslo odpadu]] &amp; " - " &amp; Table3[[#This Row],[Kategorie odpadu]] &amp; " - " &amp; Table3[[#This Row],[Název druhu odpadu]]</f>
        <v>200307 - O - Objemný odpad</v>
      </c>
    </row>
    <row r="46" spans="1:12" x14ac:dyDescent="0.25">
      <c r="A46" s="31">
        <v>44606</v>
      </c>
      <c r="B46" s="36">
        <f>YEAR(Table3[[#This Row],[Datum]])</f>
        <v>2022</v>
      </c>
      <c r="C46" s="21">
        <v>170107</v>
      </c>
      <c r="D46" s="21" t="s">
        <v>32</v>
      </c>
      <c r="E46" t="s">
        <v>42</v>
      </c>
      <c r="F46" s="41">
        <v>3.55</v>
      </c>
      <c r="H46" s="21"/>
      <c r="I46" s="1" t="s">
        <v>37</v>
      </c>
      <c r="J46" s="8" t="s">
        <v>95</v>
      </c>
      <c r="K46" s="26">
        <v>2320</v>
      </c>
      <c r="L46" t="str">
        <f>Table3[[#This Row],[Katalogové číslo odpadu]] &amp; " - " &amp; Table3[[#This Row],[Kategorie odpadu]] &amp; " - " &amp; Table3[[#This Row],[Název druhu odpadu]]</f>
        <v>170107 - O - Směsi nebo oddělené frakce betonu, cihel, tašek a keramických výrobků neuvedené pod číslem 17 01 06</v>
      </c>
    </row>
    <row r="47" spans="1:12" x14ac:dyDescent="0.25">
      <c r="A47" s="31">
        <v>44606</v>
      </c>
      <c r="B47" s="36">
        <f>YEAR(Table3[[#This Row],[Datum]])</f>
        <v>2022</v>
      </c>
      <c r="C47" s="21">
        <v>170107</v>
      </c>
      <c r="D47" s="21" t="s">
        <v>32</v>
      </c>
      <c r="E47" t="s">
        <v>42</v>
      </c>
      <c r="F47" s="41">
        <v>3.55</v>
      </c>
      <c r="H47" s="21"/>
      <c r="I47" t="s">
        <v>37</v>
      </c>
      <c r="J47" s="8">
        <v>2200177</v>
      </c>
      <c r="K47" s="26">
        <v>2320</v>
      </c>
      <c r="L47" t="str">
        <f>Table3[[#This Row],[Katalogové číslo odpadu]] &amp; " - " &amp; Table3[[#This Row],[Kategorie odpadu]] &amp; " - " &amp; Table3[[#This Row],[Název druhu odpadu]]</f>
        <v>170107 - O - Směsi nebo oddělené frakce betonu, cihel, tašek a keramických výrobků neuvedené pod číslem 17 01 06</v>
      </c>
    </row>
    <row r="48" spans="1:12" x14ac:dyDescent="0.25">
      <c r="A48" s="31">
        <v>44621</v>
      </c>
      <c r="B48" s="36">
        <f>YEAR(Table3[[#This Row],[Datum]])</f>
        <v>2022</v>
      </c>
      <c r="C48" s="21">
        <v>200307</v>
      </c>
      <c r="D48" s="21" t="s">
        <v>32</v>
      </c>
      <c r="E48" t="s">
        <v>31</v>
      </c>
      <c r="F48" s="41">
        <v>0.21</v>
      </c>
      <c r="H48" s="21"/>
      <c r="I48" s="3" t="s">
        <v>16</v>
      </c>
      <c r="J48" s="8">
        <v>31201085</v>
      </c>
      <c r="K48" s="26">
        <v>813</v>
      </c>
      <c r="L48" t="str">
        <f>Table3[[#This Row],[Katalogové číslo odpadu]] &amp; " - " &amp; Table3[[#This Row],[Kategorie odpadu]] &amp; " - " &amp; Table3[[#This Row],[Název druhu odpadu]]</f>
        <v>200307 - O - Objemný odpad</v>
      </c>
    </row>
    <row r="49" spans="1:12" x14ac:dyDescent="0.25">
      <c r="A49" s="31">
        <v>44665</v>
      </c>
      <c r="B49" s="36">
        <f>YEAR(Table3[[#This Row],[Datum]])</f>
        <v>2022</v>
      </c>
      <c r="C49" s="21">
        <v>200307</v>
      </c>
      <c r="D49" s="21" t="s">
        <v>32</v>
      </c>
      <c r="E49" t="s">
        <v>31</v>
      </c>
      <c r="F49" s="41">
        <v>0.28000000000000003</v>
      </c>
      <c r="H49" s="21"/>
      <c r="I49" s="3" t="s">
        <v>16</v>
      </c>
      <c r="J49" s="8">
        <v>31501918</v>
      </c>
      <c r="K49" s="26">
        <v>1084</v>
      </c>
      <c r="L49" t="str">
        <f>Table3[[#This Row],[Katalogové číslo odpadu]] &amp; " - " &amp; Table3[[#This Row],[Kategorie odpadu]] &amp; " - " &amp; Table3[[#This Row],[Název druhu odpadu]]</f>
        <v>200307 - O - Objemný odpad</v>
      </c>
    </row>
    <row r="50" spans="1:12" x14ac:dyDescent="0.25">
      <c r="A50" s="31">
        <v>44704</v>
      </c>
      <c r="B50" s="36">
        <f>YEAR(Table3[[#This Row],[Datum]])</f>
        <v>2022</v>
      </c>
      <c r="C50" s="21">
        <v>130507</v>
      </c>
      <c r="D50" s="21" t="s">
        <v>23</v>
      </c>
      <c r="E50" t="s">
        <v>93</v>
      </c>
      <c r="F50" s="41">
        <v>0.23</v>
      </c>
      <c r="H50" s="21"/>
      <c r="I50" t="s">
        <v>15</v>
      </c>
      <c r="J50" s="8">
        <v>2022241</v>
      </c>
      <c r="K50" s="26">
        <v>575</v>
      </c>
      <c r="L50" t="str">
        <f>Table3[[#This Row],[Katalogové číslo odpadu]] &amp; " - " &amp; Table3[[#This Row],[Kategorie odpadu]] &amp; " - " &amp; Table3[[#This Row],[Název druhu odpadu]]</f>
        <v>130507 - N - Zaolejovaná voda z odlučovaču oleje</v>
      </c>
    </row>
    <row r="51" spans="1:12" x14ac:dyDescent="0.25">
      <c r="A51" s="31">
        <v>44704</v>
      </c>
      <c r="B51" s="36">
        <f>YEAR(Table3[[#This Row],[Datum]])</f>
        <v>2022</v>
      </c>
      <c r="C51" s="21">
        <v>150110</v>
      </c>
      <c r="D51" s="21" t="s">
        <v>23</v>
      </c>
      <c r="E51" t="s">
        <v>34</v>
      </c>
      <c r="F51" s="41">
        <v>0.21</v>
      </c>
      <c r="H51" s="21"/>
      <c r="I51" t="s">
        <v>15</v>
      </c>
      <c r="J51" s="8">
        <v>2022241</v>
      </c>
      <c r="K51" s="26">
        <v>1659</v>
      </c>
      <c r="L51" t="str">
        <f>Table3[[#This Row],[Katalogové číslo odpadu]] &amp; " - " &amp; Table3[[#This Row],[Kategorie odpadu]] &amp; " - " &amp; Table3[[#This Row],[Název druhu odpadu]]</f>
        <v>150110 - N - Obaly obsahující zbytky nebezpečných látek nebo obaly těmito látkami znečištěné</v>
      </c>
    </row>
    <row r="52" spans="1:12" x14ac:dyDescent="0.25">
      <c r="A52" s="31">
        <v>44704</v>
      </c>
      <c r="B52" s="36">
        <f>YEAR(Table3[[#This Row],[Datum]])</f>
        <v>2022</v>
      </c>
      <c r="C52" s="21">
        <v>150202</v>
      </c>
      <c r="D52" s="21" t="s">
        <v>23</v>
      </c>
      <c r="E52" t="s">
        <v>33</v>
      </c>
      <c r="F52" s="41">
        <v>0.13</v>
      </c>
      <c r="H52" s="21"/>
      <c r="I52" t="s">
        <v>15</v>
      </c>
      <c r="J52" s="8">
        <v>2022241</v>
      </c>
      <c r="K52" s="26">
        <v>910</v>
      </c>
      <c r="L52" t="str">
        <f>Table3[[#This Row],[Katalogové číslo odpadu]] &amp; " - " &amp; Table3[[#This Row],[Kategorie odpadu]] &amp; " - " &amp; Table3[[#This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53" spans="1:12" x14ac:dyDescent="0.25">
      <c r="A53" s="31">
        <v>44704</v>
      </c>
      <c r="B53" s="36">
        <f>YEAR(Table3[[#This Row],[Datum]])</f>
        <v>2022</v>
      </c>
      <c r="C53" s="21">
        <v>160107</v>
      </c>
      <c r="D53" s="21" t="s">
        <v>23</v>
      </c>
      <c r="E53" t="s">
        <v>27</v>
      </c>
      <c r="F53" s="41">
        <v>0.89</v>
      </c>
      <c r="H53" s="21"/>
      <c r="I53" t="s">
        <v>15</v>
      </c>
      <c r="J53" s="8">
        <v>2022241</v>
      </c>
      <c r="K53" s="26">
        <v>7031</v>
      </c>
      <c r="L53" t="str">
        <f>Table3[[#This Row],[Katalogové číslo odpadu]] &amp; " - " &amp; Table3[[#This Row],[Kategorie odpadu]] &amp; " - " &amp; Table3[[#This Row],[Název druhu odpadu]]</f>
        <v>160107 - N - Olejové filtry</v>
      </c>
    </row>
    <row r="54" spans="1:12" x14ac:dyDescent="0.25">
      <c r="A54" s="31">
        <v>44704</v>
      </c>
      <c r="B54" s="36">
        <f>YEAR(Table3[[#This Row],[Datum]])</f>
        <v>2022</v>
      </c>
      <c r="C54" s="21">
        <v>160114</v>
      </c>
      <c r="D54" s="21" t="s">
        <v>23</v>
      </c>
      <c r="E54" s="2" t="s">
        <v>104</v>
      </c>
      <c r="F54" s="41">
        <v>0.2</v>
      </c>
      <c r="H54" s="21"/>
      <c r="I54" t="s">
        <v>15</v>
      </c>
      <c r="J54" s="8">
        <v>2022241</v>
      </c>
      <c r="K54" s="26">
        <v>800</v>
      </c>
      <c r="L54" t="str">
        <f>Table3[[#This Row],[Katalogové číslo odpadu]] &amp; " - " &amp; Table3[[#This Row],[Kategorie odpadu]] &amp; " - " &amp; Table3[[#This Row],[Název druhu odpadu]]</f>
        <v>160114 - N - Nemrznoucí kapaliny obsahující nebezpečné látky</v>
      </c>
    </row>
    <row r="55" spans="1:12" x14ac:dyDescent="0.25">
      <c r="A55" s="31">
        <v>44704</v>
      </c>
      <c r="B55" s="36">
        <f>YEAR(Table3[[#This Row],[Datum]])</f>
        <v>2022</v>
      </c>
      <c r="D55" s="21" t="s">
        <v>23</v>
      </c>
      <c r="E55" s="8" t="s">
        <v>100</v>
      </c>
      <c r="F55" s="41">
        <v>0.99</v>
      </c>
      <c r="H55" s="21"/>
      <c r="I55" t="s">
        <v>15</v>
      </c>
      <c r="K55"/>
      <c r="L55" t="str">
        <f>Table3[[#This Row],[Katalogové číslo odpadu]] &amp; " - " &amp; Table3[[#This Row],[Kategorie odpadu]] &amp; " - " &amp; Table3[[#This Row],[Název druhu odpadu]]</f>
        <v xml:space="preserve"> - N - Spětný odběr olověných akumulátorů</v>
      </c>
    </row>
    <row r="56" spans="1:12" x14ac:dyDescent="0.25">
      <c r="A56" s="31">
        <v>44741</v>
      </c>
      <c r="B56" s="36">
        <v>2022</v>
      </c>
      <c r="D56" s="21" t="s">
        <v>32</v>
      </c>
      <c r="E56" t="s">
        <v>105</v>
      </c>
      <c r="F56" s="41">
        <v>0.02</v>
      </c>
      <c r="H56" s="21"/>
      <c r="I56" t="s">
        <v>103</v>
      </c>
      <c r="K56" s="26">
        <v>0</v>
      </c>
      <c r="L56" t="str">
        <f>Table3[[#This Row],[Katalogové číslo odpadu]] &amp; " - " &amp; Table3[[#This Row],[Kategorie odpadu]] &amp; " - " &amp; Table3[[#This Row],[Název druhu odpadu]]</f>
        <v xml:space="preserve"> - O - Zpětný odber elektro - odovzdanie pouzitej elektroniky</v>
      </c>
    </row>
    <row r="57" spans="1:12" x14ac:dyDescent="0.25">
      <c r="A57" s="31">
        <v>44741</v>
      </c>
      <c r="B57" s="36">
        <v>2022</v>
      </c>
      <c r="C57" s="21">
        <v>150101</v>
      </c>
      <c r="D57" s="21" t="s">
        <v>32</v>
      </c>
      <c r="E57" t="s">
        <v>94</v>
      </c>
      <c r="F57" s="41">
        <v>0.18</v>
      </c>
      <c r="H57" s="21"/>
      <c r="I57" t="s">
        <v>16</v>
      </c>
      <c r="J57" s="8">
        <v>912803909</v>
      </c>
      <c r="L57" t="str">
        <f>Table3[[#This Row],[Katalogové číslo odpadu]] &amp; " - " &amp; Table3[[#This Row],[Kategorie odpadu]] &amp; " - " &amp; Table3[[#This Row],[Název druhu odpadu]]</f>
        <v>150101 - O - Obalovy odpad z vln. Lepenky</v>
      </c>
    </row>
    <row r="58" spans="1:12" x14ac:dyDescent="0.25">
      <c r="A58" s="31">
        <v>44741</v>
      </c>
      <c r="B58" s="36">
        <f>YEAR(Table3[[#This Row],[Datum]])</f>
        <v>2022</v>
      </c>
      <c r="C58" s="21">
        <v>200307</v>
      </c>
      <c r="D58" s="21" t="s">
        <v>32</v>
      </c>
      <c r="E58" t="s">
        <v>31</v>
      </c>
      <c r="F58" s="41">
        <v>0.26400000000000001</v>
      </c>
      <c r="H58" s="21"/>
      <c r="I58" t="s">
        <v>16</v>
      </c>
      <c r="J58" s="8">
        <v>31204238</v>
      </c>
      <c r="K58" s="26">
        <v>844.8</v>
      </c>
      <c r="L58" t="str">
        <f>Table3[[#This Row],[Katalogové číslo odpadu]] &amp; " - " &amp; Table3[[#This Row],[Kategorie odpadu]] &amp; " - " &amp; Table3[[#This Row],[Název druhu odpadu]]</f>
        <v>200307 - O - Objemný odpad</v>
      </c>
    </row>
    <row r="59" spans="1:12" x14ac:dyDescent="0.25">
      <c r="A59" s="31">
        <v>44741</v>
      </c>
      <c r="B59" s="36">
        <f>YEAR(Table3[[#This Row],[Datum]])</f>
        <v>2022</v>
      </c>
      <c r="C59" s="21">
        <v>150102</v>
      </c>
      <c r="D59" s="21" t="s">
        <v>32</v>
      </c>
      <c r="E59" t="s">
        <v>92</v>
      </c>
      <c r="F59" s="41">
        <v>0.08</v>
      </c>
      <c r="H59" s="21"/>
      <c r="I59" t="s">
        <v>16</v>
      </c>
      <c r="J59" s="8">
        <v>31204238</v>
      </c>
      <c r="K59" s="26">
        <v>280</v>
      </c>
      <c r="L59" t="str">
        <f>Table3[[#This Row],[Katalogové číslo odpadu]] &amp; " - " &amp; Table3[[#This Row],[Kategorie odpadu]] &amp; " - " &amp; Table3[[#This Row],[Název druhu odpadu]]</f>
        <v>150102 - O - Plast mat. nevyužitelný</v>
      </c>
    </row>
    <row r="60" spans="1:12" x14ac:dyDescent="0.25">
      <c r="A60" s="31">
        <v>44741</v>
      </c>
      <c r="B60" s="36">
        <f>YEAR(Table3[[#This Row],[Datum]])</f>
        <v>2022</v>
      </c>
      <c r="C60" s="21">
        <v>150202</v>
      </c>
      <c r="D60" s="21" t="s">
        <v>23</v>
      </c>
      <c r="E60" t="s">
        <v>33</v>
      </c>
      <c r="F60" s="41">
        <v>3.5999999999999997E-2</v>
      </c>
      <c r="H60" s="21"/>
      <c r="I60" t="s">
        <v>16</v>
      </c>
      <c r="J60" s="8">
        <v>31204238</v>
      </c>
      <c r="K60" s="26">
        <v>558</v>
      </c>
      <c r="L60" t="str">
        <f>Table3[[#This Row],[Katalogové číslo odpadu]] &amp; " - " &amp; Table3[[#This Row],[Kategorie odpadu]] &amp; " - " &amp; Table3[[#This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61" spans="1:12" x14ac:dyDescent="0.25">
      <c r="A61" s="31">
        <v>44798</v>
      </c>
      <c r="B61" s="36">
        <f>YEAR(Table3[[#This Row],[Datum]])</f>
        <v>2022</v>
      </c>
      <c r="C61" s="21">
        <v>200307</v>
      </c>
      <c r="D61" s="21" t="s">
        <v>32</v>
      </c>
      <c r="E61" t="s">
        <v>31</v>
      </c>
      <c r="F61" s="41">
        <v>0.215</v>
      </c>
      <c r="H61" s="21"/>
      <c r="I61" s="3" t="s">
        <v>16</v>
      </c>
      <c r="J61" s="8">
        <v>31505526</v>
      </c>
      <c r="K61" s="26">
        <v>911</v>
      </c>
      <c r="L61" t="str">
        <f>Table3[[#This Row],[Katalogové číslo odpadu]] &amp; " - " &amp; Table3[[#This Row],[Kategorie odpadu]] &amp; " - " &amp; Table3[[#This Row],[Název druhu odpadu]]</f>
        <v>200307 - O - Objemný odpad</v>
      </c>
    </row>
    <row r="62" spans="1:12" x14ac:dyDescent="0.25">
      <c r="A62" s="31">
        <v>44915</v>
      </c>
      <c r="B62" s="36">
        <v>2022</v>
      </c>
      <c r="C62" s="21">
        <v>130208</v>
      </c>
      <c r="D62" s="21" t="s">
        <v>23</v>
      </c>
      <c r="E62" t="s">
        <v>24</v>
      </c>
      <c r="F62" s="41">
        <v>3</v>
      </c>
      <c r="H62" s="21"/>
      <c r="I62" t="s">
        <v>15</v>
      </c>
      <c r="J62" s="8">
        <v>2022561</v>
      </c>
      <c r="K62" s="26">
        <v>3000</v>
      </c>
      <c r="L62" t="str">
        <f>Table3[[#This Row],[Katalogové číslo odpadu]] &amp; " - " &amp; Table3[[#This Row],[Kategorie odpadu]] &amp; " - " &amp; Table3[[#This Row],[Název druhu odpadu]]</f>
        <v>130208 - N - Jiné motorové, převodové a mazací oleje</v>
      </c>
    </row>
    <row r="63" spans="1:12" x14ac:dyDescent="0.25">
      <c r="A63" s="31">
        <v>44915</v>
      </c>
      <c r="B63" s="36">
        <f>YEAR(Table3[[#This Row],[Datum]])</f>
        <v>2022</v>
      </c>
      <c r="C63" s="21">
        <v>130507</v>
      </c>
      <c r="D63" s="21" t="s">
        <v>23</v>
      </c>
      <c r="E63" t="s">
        <v>93</v>
      </c>
      <c r="F63" s="41">
        <v>0.05</v>
      </c>
      <c r="H63" s="21"/>
      <c r="I63" t="s">
        <v>15</v>
      </c>
      <c r="J63" s="8">
        <v>2022561</v>
      </c>
      <c r="K63" s="26">
        <v>125</v>
      </c>
      <c r="L63" t="str">
        <f>Table3[[#This Row],[Katalogové číslo odpadu]] &amp; " - " &amp; Table3[[#This Row],[Kategorie odpadu]] &amp; " - " &amp; Table3[[#This Row],[Název druhu odpadu]]</f>
        <v>130507 - N - Zaolejovaná voda z odlučovaču oleje</v>
      </c>
    </row>
    <row r="64" spans="1:12" x14ac:dyDescent="0.25">
      <c r="A64" s="31">
        <v>44915</v>
      </c>
      <c r="B64" s="36">
        <f>YEAR(Table3[[#This Row],[Datum]])</f>
        <v>2022</v>
      </c>
      <c r="C64" s="21">
        <v>150110</v>
      </c>
      <c r="D64" s="21" t="s">
        <v>23</v>
      </c>
      <c r="E64" t="s">
        <v>34</v>
      </c>
      <c r="F64" s="41">
        <v>5.5E-2</v>
      </c>
      <c r="H64" s="21"/>
      <c r="I64" t="s">
        <v>15</v>
      </c>
      <c r="J64" s="8">
        <v>2022561</v>
      </c>
      <c r="K64" s="26">
        <v>434</v>
      </c>
      <c r="L64" t="str">
        <f>Table3[[#This Row],[Katalogové číslo odpadu]] &amp; " - " &amp; Table3[[#This Row],[Kategorie odpadu]] &amp; " - " &amp; Table3[[#This Row],[Název druhu odpadu]]</f>
        <v>150110 - N - Obaly obsahující zbytky nebezpečných látek nebo obaly těmito látkami znečištěné</v>
      </c>
    </row>
    <row r="65" spans="1:12" x14ac:dyDescent="0.25">
      <c r="A65" s="31">
        <v>44915</v>
      </c>
      <c r="B65" s="36">
        <f>YEAR(Table3[[#This Row],[Datum]])</f>
        <v>2022</v>
      </c>
      <c r="C65" s="21">
        <v>150202</v>
      </c>
      <c r="D65" s="21" t="s">
        <v>23</v>
      </c>
      <c r="E65" t="s">
        <v>33</v>
      </c>
      <c r="F65" s="41">
        <v>0.12</v>
      </c>
      <c r="H65" s="21"/>
      <c r="I65" t="s">
        <v>15</v>
      </c>
      <c r="J65" s="8">
        <v>2022561</v>
      </c>
      <c r="K65" s="26">
        <v>840</v>
      </c>
      <c r="L65" t="str">
        <f>Table3[[#This Row],[Katalogové číslo odpadu]] &amp; " - " &amp; Table3[[#This Row],[Kategorie odpadu]] &amp; " - " &amp; Table3[[#This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66" spans="1:12" x14ac:dyDescent="0.25">
      <c r="A66" s="31">
        <v>44915</v>
      </c>
      <c r="B66" s="36">
        <f>YEAR(Table3[[#This Row],[Datum]])</f>
        <v>2022</v>
      </c>
      <c r="C66" s="21">
        <v>160107</v>
      </c>
      <c r="D66" s="21" t="s">
        <v>23</v>
      </c>
      <c r="E66" t="s">
        <v>27</v>
      </c>
      <c r="F66" s="41">
        <v>0.56999999999999995</v>
      </c>
      <c r="H66" s="21"/>
      <c r="I66" t="s">
        <v>15</v>
      </c>
      <c r="J66" s="8">
        <v>2022561</v>
      </c>
      <c r="K66" s="26">
        <v>4503</v>
      </c>
      <c r="L66" t="str">
        <f>Table3[[#This Row],[Katalogové číslo odpadu]] &amp; " - " &amp; Table3[[#This Row],[Kategorie odpadu]] &amp; " - " &amp; Table3[[#This Row],[Název druhu odpadu]]</f>
        <v>160107 - N - Olejové filtry</v>
      </c>
    </row>
    <row r="67" spans="1:12" x14ac:dyDescent="0.25">
      <c r="A67" s="31">
        <v>44916</v>
      </c>
      <c r="B67" s="36">
        <f>YEAR(Table3[[#This Row],[Datum]])</f>
        <v>2022</v>
      </c>
      <c r="C67" s="21">
        <v>150101</v>
      </c>
      <c r="D67" s="21" t="s">
        <v>32</v>
      </c>
      <c r="E67" t="s">
        <v>94</v>
      </c>
      <c r="F67" s="41">
        <v>0.26</v>
      </c>
      <c r="H67" s="21"/>
      <c r="I67" t="s">
        <v>16</v>
      </c>
      <c r="J67" s="8">
        <v>31207593</v>
      </c>
      <c r="K67" s="26">
        <v>260</v>
      </c>
      <c r="L67" t="str">
        <f>Table3[[#This Row],[Katalogové číslo odpadu]] &amp; " - " &amp; Table3[[#This Row],[Kategorie odpadu]] &amp; " - " &amp; Table3[[#This Row],[Název druhu odpadu]]</f>
        <v>150101 - O - Obalovy odpad z vln. Lepenky</v>
      </c>
    </row>
    <row r="68" spans="1:12" x14ac:dyDescent="0.25">
      <c r="A68" s="31">
        <v>44916</v>
      </c>
      <c r="B68" s="36">
        <f>YEAR(Table3[[#This Row],[Datum]])</f>
        <v>2022</v>
      </c>
      <c r="C68" s="21">
        <v>200307</v>
      </c>
      <c r="D68" s="21" t="s">
        <v>32</v>
      </c>
      <c r="E68" t="s">
        <v>31</v>
      </c>
      <c r="F68" s="41">
        <v>0.1</v>
      </c>
      <c r="H68" s="21"/>
      <c r="I68" t="s">
        <v>16</v>
      </c>
      <c r="J68" s="8">
        <v>31207593</v>
      </c>
      <c r="K68" s="26">
        <v>320</v>
      </c>
      <c r="L68" t="str">
        <f>Table3[[#This Row],[Katalogové číslo odpadu]] &amp; " - " &amp; Table3[[#This Row],[Kategorie odpadu]] &amp; " - " &amp; Table3[[#This Row],[Název druhu odpadu]]</f>
        <v>200307 - O - Objemný odpad</v>
      </c>
    </row>
    <row r="69" spans="1:12" x14ac:dyDescent="0.25">
      <c r="A69" s="31">
        <v>44916</v>
      </c>
      <c r="B69" s="36">
        <f>YEAR(Table3[[#This Row],[Datum]])</f>
        <v>2022</v>
      </c>
      <c r="C69" s="21">
        <v>160120</v>
      </c>
      <c r="D69" s="21" t="s">
        <v>32</v>
      </c>
      <c r="E69" t="s">
        <v>108</v>
      </c>
      <c r="F69" s="41">
        <v>0.04</v>
      </c>
      <c r="H69" s="21"/>
      <c r="I69" t="s">
        <v>16</v>
      </c>
      <c r="J69" s="8">
        <v>31207593</v>
      </c>
      <c r="K69" s="26">
        <v>128</v>
      </c>
      <c r="L69" t="str">
        <f>Table3[[#This Row],[Katalogové číslo odpadu]] &amp; " - " &amp; Table3[[#This Row],[Kategorie odpadu]] &amp; " - " &amp; Table3[[#This Row],[Název druhu odpadu]]</f>
        <v>160120 - O - Sklo (z vozidel)</v>
      </c>
    </row>
    <row r="70" spans="1:12" x14ac:dyDescent="0.25">
      <c r="A70" s="31">
        <v>44916</v>
      </c>
      <c r="B70" s="36">
        <f>YEAR(Table3[[#This Row],[Datum]])</f>
        <v>2022</v>
      </c>
      <c r="C70" s="21">
        <v>150102</v>
      </c>
      <c r="D70" s="21" t="s">
        <v>32</v>
      </c>
      <c r="E70" t="s">
        <v>107</v>
      </c>
      <c r="F70" s="41">
        <v>0.06</v>
      </c>
      <c r="H70" s="21"/>
      <c r="I70" t="s">
        <v>16</v>
      </c>
      <c r="J70" s="8">
        <v>31207593</v>
      </c>
      <c r="K70" s="26">
        <v>210</v>
      </c>
      <c r="L70" t="str">
        <f>Table3[[#This Row],[Katalogové číslo odpadu]] &amp; " - " &amp; Table3[[#This Row],[Kategorie odpadu]] &amp; " - " &amp; Table3[[#This Row],[Název druhu odpadu]]</f>
        <v>150102 - O - Plast obal. Pevný - různý</v>
      </c>
    </row>
    <row r="71" spans="1:12" x14ac:dyDescent="0.25">
      <c r="A71" s="31">
        <v>44936</v>
      </c>
      <c r="B71" s="36">
        <f>YEAR(Table3[[#This Row],[Datum]])</f>
        <v>2023</v>
      </c>
      <c r="C71" s="21">
        <v>150101</v>
      </c>
      <c r="D71" s="21" t="s">
        <v>32</v>
      </c>
      <c r="E71" t="s">
        <v>94</v>
      </c>
      <c r="F71" s="41">
        <v>0.13</v>
      </c>
      <c r="H71" s="21"/>
      <c r="I71" t="s">
        <v>16</v>
      </c>
      <c r="J71" s="8">
        <v>31200121</v>
      </c>
      <c r="K71" s="26">
        <v>130</v>
      </c>
      <c r="L71" t="str">
        <f>Table3[[#This Row],[Katalogové číslo odpadu]] &amp; " - " &amp; Table3[[#This Row],[Kategorie odpadu]] &amp; " - " &amp; Table3[[#This Row],[Název druhu odpadu]]</f>
        <v>150101 - O - Obalovy odpad z vln. Lepenky</v>
      </c>
    </row>
    <row r="72" spans="1:12" x14ac:dyDescent="0.25">
      <c r="A72" s="31">
        <v>44936</v>
      </c>
      <c r="B72" s="36">
        <f>YEAR(Table3[[#This Row],[Datum]])</f>
        <v>2023</v>
      </c>
      <c r="C72" s="21">
        <v>150102</v>
      </c>
      <c r="D72" s="21" t="s">
        <v>32</v>
      </c>
      <c r="E72" t="s">
        <v>107</v>
      </c>
      <c r="F72" s="41">
        <v>0.01</v>
      </c>
      <c r="H72" s="21"/>
      <c r="I72" t="s">
        <v>16</v>
      </c>
      <c r="J72" s="8">
        <v>31200121</v>
      </c>
      <c r="K72" s="26">
        <v>42</v>
      </c>
      <c r="L72" t="str">
        <f>Table3[[#This Row],[Katalogové číslo odpadu]] &amp; " - " &amp; Table3[[#This Row],[Kategorie odpadu]] &amp; " - " &amp; Table3[[#This Row],[Název druhu odpadu]]</f>
        <v>150102 - O - Plast obal. Pevný - různý</v>
      </c>
    </row>
    <row r="73" spans="1:12" x14ac:dyDescent="0.25">
      <c r="A73" s="31">
        <v>44936</v>
      </c>
      <c r="B73" s="36">
        <f>YEAR(Table3[[#This Row],[Datum]])</f>
        <v>2023</v>
      </c>
      <c r="C73" s="21">
        <v>200307</v>
      </c>
      <c r="D73" s="21" t="s">
        <v>32</v>
      </c>
      <c r="E73" t="s">
        <v>31</v>
      </c>
      <c r="F73" s="41">
        <v>0.2</v>
      </c>
      <c r="H73" s="21"/>
      <c r="I73" t="s">
        <v>16</v>
      </c>
      <c r="J73" s="8">
        <v>31200121</v>
      </c>
      <c r="K73" s="26">
        <v>640</v>
      </c>
      <c r="L73" t="str">
        <f>Table3[[#This Row],[Katalogové číslo odpadu]] &amp; " - " &amp; Table3[[#This Row],[Kategorie odpadu]] &amp; " - " &amp; Table3[[#This Row],[Název druhu odpadu]]</f>
        <v>200307 - O - Objemný odpad</v>
      </c>
    </row>
    <row r="74" spans="1:12" x14ac:dyDescent="0.25">
      <c r="A74" s="31">
        <v>44935</v>
      </c>
      <c r="B74" s="36">
        <f>YEAR(Table3[[#This Row],[Datum]])</f>
        <v>2023</v>
      </c>
      <c r="C74" s="21">
        <v>200307</v>
      </c>
      <c r="D74" s="21" t="s">
        <v>32</v>
      </c>
      <c r="E74" t="s">
        <v>31</v>
      </c>
      <c r="F74" s="41">
        <v>0.34</v>
      </c>
      <c r="H74" s="21"/>
      <c r="I74" t="s">
        <v>16</v>
      </c>
      <c r="J74" s="8">
        <v>31200093</v>
      </c>
      <c r="K74" s="26">
        <v>1088</v>
      </c>
      <c r="L74" t="str">
        <f>Table3[[#This Row],[Katalogové číslo odpadu]] &amp; " - " &amp; Table3[[#This Row],[Kategorie odpadu]] &amp; " - " &amp; Table3[[#This Row],[Název druhu odpadu]]</f>
        <v>200307 - O - Objemný odpad</v>
      </c>
    </row>
    <row r="75" spans="1:12" x14ac:dyDescent="0.25">
      <c r="A75" s="31">
        <v>44952</v>
      </c>
      <c r="B75" s="36">
        <f>YEAR(Table3[[#This Row],[Datum]])</f>
        <v>2023</v>
      </c>
      <c r="E75" t="s">
        <v>120</v>
      </c>
      <c r="F75" s="41"/>
      <c r="H75" s="21"/>
      <c r="I75" t="s">
        <v>16</v>
      </c>
      <c r="J75" s="21">
        <v>230062</v>
      </c>
      <c r="K75" s="26">
        <v>300</v>
      </c>
      <c r="L75" t="str">
        <f>Table3[[#This Row],[Katalogové číslo odpadu]] &amp; " - " &amp; Table3[[#This Row],[Kategorie odpadu]] &amp; " - " &amp; Table3[[#This Row],[Název druhu odpadu]]</f>
        <v xml:space="preserve"> -  - Poplatek za odpad</v>
      </c>
    </row>
    <row r="76" spans="1:12" x14ac:dyDescent="0.25">
      <c r="A76" s="31">
        <v>45043</v>
      </c>
      <c r="B76" s="36">
        <f>YEAR(Table3[[#This Row],[Datum]])</f>
        <v>2023</v>
      </c>
      <c r="C76" s="21">
        <v>200307</v>
      </c>
      <c r="D76" s="21" t="s">
        <v>32</v>
      </c>
      <c r="E76" t="s">
        <v>31</v>
      </c>
      <c r="F76" s="41">
        <v>0.28000000000000003</v>
      </c>
      <c r="H76" s="21"/>
      <c r="I76" t="s">
        <v>16</v>
      </c>
      <c r="J76" s="8">
        <v>31502106</v>
      </c>
      <c r="K76" s="26">
        <v>1008</v>
      </c>
      <c r="L76" t="str">
        <f>Table3[[#This Row],[Katalogové číslo odpadu]] &amp; " - " &amp; Table3[[#This Row],[Kategorie odpadu]] &amp; " - " &amp; Table3[[#This Row],[Název druhu odpadu]]</f>
        <v>200307 - O - Objemný odpad</v>
      </c>
    </row>
    <row r="77" spans="1:12" x14ac:dyDescent="0.25">
      <c r="A77" s="31">
        <v>45020</v>
      </c>
      <c r="B77" s="36">
        <f>YEAR(Table3[[#This Row],[Datum]])</f>
        <v>2023</v>
      </c>
      <c r="C77" s="21">
        <v>150101</v>
      </c>
      <c r="D77" s="21" t="s">
        <v>32</v>
      </c>
      <c r="E77" t="s">
        <v>94</v>
      </c>
      <c r="F77" s="41">
        <v>0.06</v>
      </c>
      <c r="H77" s="21"/>
      <c r="I77" t="s">
        <v>16</v>
      </c>
      <c r="J77" s="8">
        <v>31202059</v>
      </c>
      <c r="K77" s="26">
        <v>30</v>
      </c>
      <c r="L77" t="str">
        <f>Table3[[#This Row],[Katalogové číslo odpadu]] &amp; " - " &amp; Table3[[#This Row],[Kategorie odpadu]] &amp; " - " &amp; Table3[[#This Row],[Název druhu odpadu]]</f>
        <v>150101 - O - Obalovy odpad z vln. Lepenky</v>
      </c>
    </row>
    <row r="78" spans="1:12" x14ac:dyDescent="0.25">
      <c r="A78" s="31">
        <v>45020</v>
      </c>
      <c r="B78" s="36">
        <f>YEAR(Table3[[#This Row],[Datum]])</f>
        <v>2023</v>
      </c>
      <c r="C78" s="21">
        <v>200307</v>
      </c>
      <c r="D78" s="21" t="s">
        <v>32</v>
      </c>
      <c r="E78" t="s">
        <v>31</v>
      </c>
      <c r="F78" s="41">
        <v>0.36</v>
      </c>
      <c r="H78" s="21"/>
      <c r="I78" t="s">
        <v>16</v>
      </c>
      <c r="J78" s="8">
        <v>31202059</v>
      </c>
      <c r="K78" s="26">
        <v>1296</v>
      </c>
      <c r="L78" t="str">
        <f>Table3[[#This Row],[Katalogové číslo odpadu]] &amp; " - " &amp; Table3[[#This Row],[Kategorie odpadu]] &amp; " - " &amp; Table3[[#This Row],[Název druhu odpadu]]</f>
        <v>200307 - O - Objemný odpad</v>
      </c>
    </row>
    <row r="79" spans="1:12" x14ac:dyDescent="0.25">
      <c r="A79" s="31">
        <v>45062</v>
      </c>
      <c r="B79" s="36">
        <f>YEAR(Table3[[#This Row],[Datum]])</f>
        <v>2023</v>
      </c>
      <c r="C79" s="21">
        <v>200307</v>
      </c>
      <c r="D79" s="21" t="s">
        <v>32</v>
      </c>
      <c r="E79" t="s">
        <v>31</v>
      </c>
      <c r="F79" s="41">
        <v>0.11</v>
      </c>
      <c r="H79" s="21"/>
      <c r="I79" t="s">
        <v>16</v>
      </c>
      <c r="J79" s="21">
        <v>31202971</v>
      </c>
      <c r="K79" s="26">
        <v>396</v>
      </c>
      <c r="L79" t="str">
        <f>Table3[[#This Row],[Katalogové číslo odpadu]] &amp; " - " &amp; Table3[[#This Row],[Kategorie odpadu]] &amp; " - " &amp; Table3[[#This Row],[Název druhu odpadu]]</f>
        <v>200307 - O - Objemný odpad</v>
      </c>
    </row>
    <row r="80" spans="1:12" x14ac:dyDescent="0.25">
      <c r="A80" s="31">
        <v>45107</v>
      </c>
      <c r="B80" s="36">
        <f>YEAR(Table3[[#This Row],[Datum]])</f>
        <v>2023</v>
      </c>
      <c r="C80" s="21">
        <v>200307</v>
      </c>
      <c r="D80" s="21" t="s">
        <v>32</v>
      </c>
      <c r="E80" t="s">
        <v>31</v>
      </c>
      <c r="F80" s="41">
        <v>0.13</v>
      </c>
      <c r="H80" s="21"/>
      <c r="I80" t="s">
        <v>16</v>
      </c>
      <c r="J80" s="21">
        <v>31203715</v>
      </c>
      <c r="K80" s="26">
        <v>468</v>
      </c>
      <c r="L80" t="str">
        <f>Table3[[#This Row],[Katalogové číslo odpadu]] &amp; " - " &amp; Table3[[#This Row],[Kategorie odpadu]] &amp; " - " &amp; Table3[[#This Row],[Název druhu odpadu]]</f>
        <v>200307 - O - Objemný odpad</v>
      </c>
    </row>
    <row r="81" spans="1:12" x14ac:dyDescent="0.25">
      <c r="A81" s="31">
        <v>45155</v>
      </c>
      <c r="B81" s="36">
        <f>YEAR(Table3[[#This Row],[Datum]])</f>
        <v>2023</v>
      </c>
      <c r="C81" s="21">
        <v>150110</v>
      </c>
      <c r="D81" s="21" t="s">
        <v>23</v>
      </c>
      <c r="E81" t="s">
        <v>34</v>
      </c>
      <c r="F81" s="41">
        <v>0.27</v>
      </c>
      <c r="H81" s="21"/>
      <c r="I81" t="s">
        <v>15</v>
      </c>
      <c r="J81" s="21">
        <v>2023344</v>
      </c>
      <c r="K81" s="26">
        <v>2133</v>
      </c>
      <c r="L81" t="str">
        <f>Table3[[#This Row],[Katalogové číslo odpadu]] &amp; " - " &amp; Table3[[#This Row],[Kategorie odpadu]] &amp; " - " &amp; Table3[[#This Row],[Název druhu odpadu]]</f>
        <v>150110 - N - Obaly obsahující zbytky nebezpečných látek nebo obaly těmito látkami znečištěné</v>
      </c>
    </row>
    <row r="82" spans="1:12" x14ac:dyDescent="0.25">
      <c r="A82" s="31">
        <v>45155</v>
      </c>
      <c r="B82" s="36">
        <f>YEAR(Table3[[#This Row],[Datum]])</f>
        <v>2023</v>
      </c>
      <c r="C82" s="21">
        <v>150202</v>
      </c>
      <c r="D82" s="21" t="s">
        <v>23</v>
      </c>
      <c r="E82" t="s">
        <v>33</v>
      </c>
      <c r="F82" s="41">
        <v>8.5000000000000006E-2</v>
      </c>
      <c r="H82" s="21"/>
      <c r="I82" t="s">
        <v>15</v>
      </c>
      <c r="J82" s="21">
        <v>2023344</v>
      </c>
      <c r="K82" s="26">
        <v>595</v>
      </c>
      <c r="L82" t="str">
        <f>Table3[[#This Row],[Katalogové číslo odpadu]] &amp; " - " &amp; Table3[[#This Row],[Kategorie odpadu]] &amp; " - " &amp; Table3[[#This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83" spans="1:12" x14ac:dyDescent="0.25">
      <c r="A83" s="31">
        <v>45155</v>
      </c>
      <c r="B83" s="36">
        <f>YEAR(Table3[[#This Row],[Datum]])</f>
        <v>2023</v>
      </c>
      <c r="E83" t="s">
        <v>120</v>
      </c>
      <c r="F83" s="41"/>
      <c r="H83" s="21"/>
      <c r="I83" t="s">
        <v>15</v>
      </c>
      <c r="J83" s="21">
        <v>2023344</v>
      </c>
      <c r="K83" s="26">
        <v>200</v>
      </c>
      <c r="L83" t="str">
        <f>Table3[[#This Row],[Katalogové číslo odpadu]] &amp; " - " &amp; Table3[[#This Row],[Kategorie odpadu]] &amp; " - " &amp; Table3[[#This Row],[Název druhu odpadu]]</f>
        <v xml:space="preserve"> -  - Poplatek za odpad</v>
      </c>
    </row>
    <row r="84" spans="1:12" x14ac:dyDescent="0.25">
      <c r="A84" s="31">
        <v>45155</v>
      </c>
      <c r="B84" s="36">
        <f>YEAR(Table3[[#This Row],[Datum]])</f>
        <v>2023</v>
      </c>
      <c r="C84" s="21">
        <v>160107</v>
      </c>
      <c r="D84" s="21" t="s">
        <v>23</v>
      </c>
      <c r="E84" t="s">
        <v>27</v>
      </c>
      <c r="F84" s="41">
        <v>1.06</v>
      </c>
      <c r="H84" s="21"/>
      <c r="I84" t="s">
        <v>15</v>
      </c>
      <c r="J84" s="21">
        <v>2023344</v>
      </c>
      <c r="K84" s="26">
        <f>8374</f>
        <v>8374</v>
      </c>
      <c r="L84" t="str">
        <f>Table3[[#This Row],[Katalogové číslo odpadu]] &amp; " - " &amp; Table3[[#This Row],[Kategorie odpadu]] &amp; " - " &amp; Table3[[#This Row],[Název druhu odpadu]]</f>
        <v>160107 - N - Olejové filtry</v>
      </c>
    </row>
    <row r="85" spans="1:12" x14ac:dyDescent="0.25">
      <c r="A85" s="31">
        <v>45162</v>
      </c>
      <c r="B85" s="36">
        <f>YEAR(Table3[[#This Row],[Datum]])</f>
        <v>2023</v>
      </c>
      <c r="C85" s="21">
        <v>200301</v>
      </c>
      <c r="D85" s="21" t="s">
        <v>32</v>
      </c>
      <c r="E85" t="s">
        <v>121</v>
      </c>
      <c r="F85" s="41">
        <v>0.24</v>
      </c>
      <c r="H85" s="21"/>
      <c r="I85" t="s">
        <v>16</v>
      </c>
      <c r="J85" s="21">
        <v>31205369</v>
      </c>
      <c r="K85" s="26">
        <v>864</v>
      </c>
      <c r="L85" t="str">
        <f>Table3[[#This Row],[Katalogové číslo odpadu]] &amp; " - " &amp; Table3[[#This Row],[Kategorie odpadu]] &amp; " - " &amp; Table3[[#This Row],[Název druhu odpadu]]</f>
        <v>200301 - O - Směsný komunálny odpad</v>
      </c>
    </row>
    <row r="86" spans="1:12" x14ac:dyDescent="0.25">
      <c r="A86" s="31">
        <v>45195</v>
      </c>
      <c r="B86" s="36">
        <f>YEAR(Table3[[#This Row],[Datum]])</f>
        <v>2023</v>
      </c>
      <c r="C86" s="21">
        <v>200307</v>
      </c>
      <c r="D86" s="21" t="s">
        <v>32</v>
      </c>
      <c r="E86" t="s">
        <v>31</v>
      </c>
      <c r="F86" s="41">
        <v>0.1</v>
      </c>
      <c r="H86" s="21"/>
      <c r="I86" t="s">
        <v>16</v>
      </c>
      <c r="J86" s="21">
        <v>31206391</v>
      </c>
      <c r="K86" s="26">
        <v>360</v>
      </c>
      <c r="L86" t="str">
        <f>Table3[[#This Row],[Katalogové číslo odpadu]] &amp; " - " &amp; Table3[[#This Row],[Kategorie odpadu]] &amp; " - " &amp; Table3[[#This Row],[Název druhu odpadu]]</f>
        <v>200307 - O - Objemný odpad</v>
      </c>
    </row>
    <row r="87" spans="1:12" x14ac:dyDescent="0.25">
      <c r="A87" s="31">
        <v>45217</v>
      </c>
      <c r="B87" s="36">
        <f>YEAR(Table3[[#This Row],[Datum]])</f>
        <v>2023</v>
      </c>
      <c r="C87" s="21">
        <v>200307</v>
      </c>
      <c r="D87" s="21" t="s">
        <v>32</v>
      </c>
      <c r="E87" t="s">
        <v>31</v>
      </c>
      <c r="F87" s="41">
        <v>1.18</v>
      </c>
      <c r="H87" s="21"/>
      <c r="I87" t="s">
        <v>37</v>
      </c>
      <c r="J87" s="21">
        <v>210858</v>
      </c>
      <c r="K87" s="26">
        <v>2558</v>
      </c>
      <c r="L87" t="str">
        <f>Table3[[#This Row],[Katalogové číslo odpadu]] &amp; " - " &amp; Table3[[#This Row],[Kategorie odpadu]] &amp; " - " &amp; Table3[[#This Row],[Název druhu odpadu]]</f>
        <v>200307 - O - Objemný odpad</v>
      </c>
    </row>
    <row r="88" spans="1:12" x14ac:dyDescent="0.25">
      <c r="A88" s="31">
        <v>45230</v>
      </c>
      <c r="B88" s="36">
        <f>YEAR(Table3[[#This Row],[Datum]])</f>
        <v>2023</v>
      </c>
      <c r="C88" s="21">
        <v>200307</v>
      </c>
      <c r="D88" s="21" t="s">
        <v>32</v>
      </c>
      <c r="E88" t="s">
        <v>31</v>
      </c>
      <c r="F88" s="41">
        <v>0.36</v>
      </c>
      <c r="H88" s="21"/>
      <c r="I88" t="s">
        <v>16</v>
      </c>
      <c r="J88" s="21">
        <v>210879</v>
      </c>
      <c r="K88" s="26">
        <v>1296</v>
      </c>
      <c r="L88" t="str">
        <f>Table3[[#This Row],[Katalogové číslo odpadu]] &amp; " - " &amp; Table3[[#This Row],[Kategorie odpadu]] &amp; " - " &amp; Table3[[#This Row],[Název druhu odpadu]]</f>
        <v>200307 - O - Objemný odpad</v>
      </c>
    </row>
    <row r="89" spans="1:12" x14ac:dyDescent="0.25">
      <c r="A89" s="31">
        <v>45230</v>
      </c>
      <c r="B89" s="36">
        <f>YEAR(Table3[[#This Row],[Datum]])</f>
        <v>2023</v>
      </c>
      <c r="C89" s="21">
        <v>150102</v>
      </c>
      <c r="D89" s="21" t="s">
        <v>32</v>
      </c>
      <c r="E89" t="s">
        <v>107</v>
      </c>
      <c r="F89" s="41">
        <v>0.24</v>
      </c>
      <c r="H89" s="21"/>
      <c r="I89" t="s">
        <v>16</v>
      </c>
      <c r="J89" s="21">
        <v>210878</v>
      </c>
      <c r="K89" s="26">
        <v>1008</v>
      </c>
      <c r="L89" t="str">
        <f>Table3[[#This Row],[Katalogové číslo odpadu]] &amp; " - " &amp; Table3[[#This Row],[Kategorie odpadu]] &amp; " - " &amp; Table3[[#This Row],[Název druhu odpadu]]</f>
        <v>150102 - O - Plast obal. Pevný - různý</v>
      </c>
    </row>
    <row r="90" spans="1:12" x14ac:dyDescent="0.25">
      <c r="A90" s="31">
        <v>45230</v>
      </c>
      <c r="B90" s="36">
        <f>YEAR(Table3[[#This Row],[Datum]])</f>
        <v>2023</v>
      </c>
      <c r="C90" s="21">
        <v>200301</v>
      </c>
      <c r="D90" s="21" t="s">
        <v>32</v>
      </c>
      <c r="E90" t="s">
        <v>121</v>
      </c>
      <c r="F90" s="41">
        <v>0.34</v>
      </c>
      <c r="H90" s="21"/>
      <c r="I90" t="s">
        <v>16</v>
      </c>
      <c r="J90" s="21">
        <v>210877</v>
      </c>
      <c r="K90" s="26">
        <v>1224</v>
      </c>
      <c r="L90" t="str">
        <f>Table3[[#This Row],[Katalogové číslo odpadu]] &amp; " - " &amp; Table3[[#This Row],[Kategorie odpadu]] &amp; " - " &amp; Table3[[#This Row],[Název druhu odpadu]]</f>
        <v>200301 - O - Směsný komunálny odpad</v>
      </c>
    </row>
    <row r="91" spans="1:12" x14ac:dyDescent="0.25">
      <c r="A91" s="31">
        <v>45231</v>
      </c>
      <c r="B91" s="36">
        <f>YEAR(Table3[[#This Row],[Datum]])</f>
        <v>2023</v>
      </c>
      <c r="C91" s="21">
        <v>200301</v>
      </c>
      <c r="D91" s="21" t="s">
        <v>32</v>
      </c>
      <c r="E91" t="s">
        <v>121</v>
      </c>
      <c r="F91" s="41">
        <v>0.2</v>
      </c>
      <c r="H91" s="21"/>
      <c r="I91" t="s">
        <v>16</v>
      </c>
      <c r="J91" s="8">
        <v>31207360</v>
      </c>
      <c r="K91" s="26">
        <v>720</v>
      </c>
      <c r="L91" t="str">
        <f>Table3[[#This Row],[Katalogové číslo odpadu]] &amp; " - " &amp; Table3[[#This Row],[Kategorie odpadu]] &amp; " - " &amp; Table3[[#This Row],[Název druhu odpadu]]</f>
        <v>200301 - O - Směsný komunálny odpad</v>
      </c>
    </row>
    <row r="92" spans="1:12" x14ac:dyDescent="0.25">
      <c r="A92" s="31">
        <v>45260</v>
      </c>
      <c r="B92" s="36">
        <f>YEAR(Table3[[#This Row],[Datum]])</f>
        <v>2023</v>
      </c>
      <c r="C92" s="21">
        <v>150102</v>
      </c>
      <c r="D92" s="21" t="s">
        <v>32</v>
      </c>
      <c r="E92" t="s">
        <v>107</v>
      </c>
      <c r="F92" s="41">
        <v>0.02</v>
      </c>
      <c r="H92" s="21"/>
      <c r="I92" t="s">
        <v>16</v>
      </c>
      <c r="J92" s="21">
        <v>31207789</v>
      </c>
      <c r="K92" s="26">
        <v>80</v>
      </c>
      <c r="L92" t="str">
        <f>Table3[[#This Row],[Katalogové číslo odpadu]] &amp; " - " &amp; Table3[[#This Row],[Kategorie odpadu]] &amp; " - " &amp; Table3[[#This Row],[Název druhu odpadu]]</f>
        <v>150102 - O - Plast obal. Pevný - různý</v>
      </c>
    </row>
    <row r="93" spans="1:12" x14ac:dyDescent="0.25">
      <c r="A93" s="31">
        <v>45279</v>
      </c>
      <c r="B93" s="36">
        <f>YEAR(Table3[[#This Row],[Datum]])</f>
        <v>2023</v>
      </c>
      <c r="C93" s="21">
        <v>200301</v>
      </c>
      <c r="D93" s="21" t="s">
        <v>32</v>
      </c>
      <c r="E93" t="s">
        <v>121</v>
      </c>
      <c r="F93" s="41">
        <v>0.02</v>
      </c>
      <c r="H93" s="21"/>
      <c r="I93" t="s">
        <v>16</v>
      </c>
      <c r="J93" s="21">
        <v>31208290</v>
      </c>
      <c r="K93" s="26">
        <v>72</v>
      </c>
      <c r="L93" t="str">
        <f>Table3[[#This Row],[Katalogové číslo odpadu]] &amp; " - " &amp; Table3[[#This Row],[Kategorie odpadu]] &amp; " - " &amp; Table3[[#This Row],[Název druhu odpadu]]</f>
        <v>200301 - O - Směsný komunálny odpad</v>
      </c>
    </row>
    <row r="94" spans="1:12" x14ac:dyDescent="0.25">
      <c r="A94" s="31">
        <v>45291</v>
      </c>
      <c r="B94" s="36">
        <f>YEAR(Table3[[#This Row],[Datum]])</f>
        <v>2023</v>
      </c>
      <c r="D94" s="21" t="s">
        <v>23</v>
      </c>
      <c r="E94" t="s">
        <v>122</v>
      </c>
      <c r="F94" s="41"/>
      <c r="H94" s="21">
        <v>29</v>
      </c>
      <c r="I94" t="s">
        <v>124</v>
      </c>
      <c r="L94" t="str">
        <f>Table3[[#This Row],[Katalogové číslo odpadu]] &amp; " - " &amp; Table3[[#This Row],[Kategorie odpadu]] &amp; " - " &amp; Table3[[#This Row],[Název druhu odpadu]]</f>
        <v xml:space="preserve"> - N - Zpětný odběr akumulátorů</v>
      </c>
    </row>
    <row r="95" spans="1:12" x14ac:dyDescent="0.25">
      <c r="A95" s="31">
        <v>45291</v>
      </c>
      <c r="B95" s="36">
        <f>YEAR(Table3[[#This Row],[Datum]])</f>
        <v>2023</v>
      </c>
      <c r="C95" s="21">
        <v>130208</v>
      </c>
      <c r="D95" s="21" t="s">
        <v>23</v>
      </c>
      <c r="E95" t="s">
        <v>24</v>
      </c>
      <c r="F95" s="41">
        <v>3</v>
      </c>
      <c r="H95" s="21"/>
      <c r="I95" t="s">
        <v>15</v>
      </c>
      <c r="J95" s="8">
        <v>2024172</v>
      </c>
      <c r="K95" s="26">
        <v>4054</v>
      </c>
      <c r="L95" t="str">
        <f>Table3[[#This Row],[Katalogové číslo odpadu]] &amp; " - " &amp; Table3[[#This Row],[Kategorie odpadu]] &amp; " - " &amp; Table3[[#This Row],[Název druhu odpadu]]</f>
        <v>130208 - N - Jiné motorové, převodové a mazací oleje</v>
      </c>
    </row>
    <row r="96" spans="1:12" x14ac:dyDescent="0.25">
      <c r="A96" s="31">
        <v>45377</v>
      </c>
      <c r="B96" s="36">
        <f>YEAR(Table3[[#This Row],[Datum]])</f>
        <v>2024</v>
      </c>
      <c r="C96" s="21">
        <v>130208</v>
      </c>
      <c r="D96" s="21" t="s">
        <v>23</v>
      </c>
      <c r="E96" t="s">
        <v>24</v>
      </c>
      <c r="F96" s="41">
        <v>3</v>
      </c>
      <c r="H96" s="21"/>
      <c r="I96" t="s">
        <v>15</v>
      </c>
      <c r="L96" t="str">
        <f>Table3[[#This Row],[Katalogové číslo odpadu]] &amp; " - " &amp; Table3[[#This Row],[Kategorie odpadu]] &amp; " - " &amp; Table3[[#This Row],[Název druhu odpadu]]</f>
        <v>130208 - N - Jiné motorové, převodové a mazací oleje</v>
      </c>
    </row>
    <row r="97" spans="1:12" x14ac:dyDescent="0.25">
      <c r="A97" s="31">
        <v>45601</v>
      </c>
      <c r="B97" s="36">
        <f>YEAR(Table3[[#This Row],[Datum]])</f>
        <v>2024</v>
      </c>
      <c r="C97" s="21">
        <v>130208</v>
      </c>
      <c r="D97" s="21" t="s">
        <v>23</v>
      </c>
      <c r="E97" t="s">
        <v>24</v>
      </c>
      <c r="F97" s="41">
        <v>3</v>
      </c>
      <c r="H97" s="21"/>
      <c r="I97" t="s">
        <v>15</v>
      </c>
      <c r="L97" t="str">
        <f>Table3[[#This Row],[Katalogové číslo odpadu]] &amp; " - " &amp; Table3[[#This Row],[Kategorie odpadu]] &amp; " - " &amp; Table3[[#This Row],[Název druhu odpadu]]</f>
        <v>130208 - N - Jiné motorové, převodové a mazací oleje</v>
      </c>
    </row>
    <row r="98" spans="1:12" x14ac:dyDescent="0.25">
      <c r="A98" s="31">
        <v>45365</v>
      </c>
      <c r="B98" s="36">
        <f>YEAR(Table3[[#This Row],[Datum]])</f>
        <v>2024</v>
      </c>
      <c r="C98" s="21">
        <v>150110</v>
      </c>
      <c r="D98" s="21" t="s">
        <v>23</v>
      </c>
      <c r="E98" t="s">
        <v>34</v>
      </c>
      <c r="F98" s="41">
        <v>0.24</v>
      </c>
      <c r="H98" s="21"/>
      <c r="I98" t="s">
        <v>15</v>
      </c>
      <c r="J98" s="8">
        <v>2024148</v>
      </c>
      <c r="K98" s="26">
        <v>2376</v>
      </c>
      <c r="L98" t="str">
        <f>Table3[[#This Row],[Katalogové číslo odpadu]] &amp; " - " &amp; Table3[[#This Row],[Kategorie odpadu]] &amp; " - " &amp; Table3[[#This Row],[Název druhu odpadu]]</f>
        <v>150110 - N - Obaly obsahující zbytky nebezpečných látek nebo obaly těmito látkami znečištěné</v>
      </c>
    </row>
    <row r="99" spans="1:12" x14ac:dyDescent="0.25">
      <c r="A99" s="31">
        <v>45597</v>
      </c>
      <c r="B99" s="36">
        <f>YEAR(Table3[[#This Row],[Datum]])</f>
        <v>2024</v>
      </c>
      <c r="C99" s="21">
        <v>150110</v>
      </c>
      <c r="D99" s="21" t="s">
        <v>23</v>
      </c>
      <c r="E99" t="s">
        <v>34</v>
      </c>
      <c r="F99" s="41">
        <v>0.19</v>
      </c>
      <c r="H99" s="21"/>
      <c r="I99" t="s">
        <v>15</v>
      </c>
      <c r="L99" t="str">
        <f>Table3[[#This Row],[Katalogové číslo odpadu]] &amp; " - " &amp; Table3[[#This Row],[Kategorie odpadu]] &amp; " - " &amp; Table3[[#This Row],[Název druhu odpadu]]</f>
        <v>150110 - N - Obaly obsahující zbytky nebezpečných látek nebo obaly těmito látkami znečištěné</v>
      </c>
    </row>
    <row r="100" spans="1:12" x14ac:dyDescent="0.25">
      <c r="A100" s="31">
        <v>45365</v>
      </c>
      <c r="B100" s="36">
        <f>YEAR(Table3[[#This Row],[Datum]])</f>
        <v>2024</v>
      </c>
      <c r="C100" s="21">
        <v>150202</v>
      </c>
      <c r="D100" s="21" t="s">
        <v>23</v>
      </c>
      <c r="E100" t="s">
        <v>33</v>
      </c>
      <c r="F100" s="41">
        <v>4.4999999999999998E-2</v>
      </c>
      <c r="H100" s="21"/>
      <c r="I100" t="s">
        <v>15</v>
      </c>
      <c r="J100" s="8">
        <v>2024148</v>
      </c>
      <c r="K100" s="26">
        <v>445</v>
      </c>
      <c r="L100" t="str">
        <f>Table3[[#This Row],[Katalogové číslo odpadu]] &amp; " - " &amp; Table3[[#This Row],[Kategorie odpadu]] &amp; " - " &amp; Table3[[#This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101" spans="1:12" x14ac:dyDescent="0.25">
      <c r="A101" s="31">
        <v>45597</v>
      </c>
      <c r="B101" s="36">
        <f>YEAR(Table3[[#This Row],[Datum]])</f>
        <v>2024</v>
      </c>
      <c r="C101" s="21">
        <v>150202</v>
      </c>
      <c r="D101" s="21" t="s">
        <v>23</v>
      </c>
      <c r="E101" t="s">
        <v>33</v>
      </c>
      <c r="F101" s="41">
        <v>0.02</v>
      </c>
      <c r="H101" s="21"/>
      <c r="I101" t="s">
        <v>15</v>
      </c>
      <c r="L101" t="str">
        <f>Table3[[#This Row],[Katalogové číslo odpadu]] &amp; " - " &amp; Table3[[#This Row],[Kategorie odpadu]] &amp; " - " &amp; Table3[[#This Row],[Název druhu odpadu]]</f>
        <v>150202 - N - Absorpční činidla, filtrační materiály (včetně olejových filtrů jinak blíže neurčených), čisticí tkaniny a ochranné oděvy znečištěné nebezpečnými látkami</v>
      </c>
    </row>
    <row r="102" spans="1:12" x14ac:dyDescent="0.25">
      <c r="A102" s="31">
        <v>45365</v>
      </c>
      <c r="B102" s="36">
        <f>YEAR(Table3[[#This Row],[Datum]])</f>
        <v>2024</v>
      </c>
      <c r="C102" s="21">
        <v>160107</v>
      </c>
      <c r="D102" s="21" t="s">
        <v>23</v>
      </c>
      <c r="E102" t="s">
        <v>27</v>
      </c>
      <c r="F102" s="41">
        <v>0.92</v>
      </c>
      <c r="H102" s="21"/>
      <c r="I102" t="s">
        <v>15</v>
      </c>
      <c r="J102" s="8">
        <v>2024148</v>
      </c>
      <c r="K102" s="26">
        <v>9108</v>
      </c>
      <c r="L102" t="str">
        <f>Table3[[#This Row],[Katalogové číslo odpadu]] &amp; " - " &amp; Table3[[#This Row],[Kategorie odpadu]] &amp; " - " &amp; Table3[[#This Row],[Název druhu odpadu]]</f>
        <v>160107 - N - Olejové filtry</v>
      </c>
    </row>
    <row r="103" spans="1:12" x14ac:dyDescent="0.25">
      <c r="A103" s="31">
        <v>45597</v>
      </c>
      <c r="B103" s="36">
        <f>YEAR(Table3[[#This Row],[Datum]])</f>
        <v>2024</v>
      </c>
      <c r="C103" s="21">
        <v>160107</v>
      </c>
      <c r="D103" s="21" t="s">
        <v>23</v>
      </c>
      <c r="E103" t="s">
        <v>27</v>
      </c>
      <c r="F103" s="41">
        <v>0.75</v>
      </c>
      <c r="H103" s="21"/>
      <c r="I103" t="s">
        <v>15</v>
      </c>
      <c r="L103" t="str">
        <f>Table3[[#This Row],[Katalogové číslo odpadu]] &amp; " - " &amp; Table3[[#This Row],[Kategorie odpadu]] &amp; " - " &amp; Table3[[#This Row],[Název druhu odpadu]]</f>
        <v>160107 - N - Olejové filtry</v>
      </c>
    </row>
    <row r="104" spans="1:12" x14ac:dyDescent="0.25">
      <c r="A104" s="31">
        <v>45365</v>
      </c>
      <c r="B104" s="36">
        <f>YEAR(Table3[[#This Row],[Datum]])</f>
        <v>2024</v>
      </c>
      <c r="C104" s="21">
        <v>160114</v>
      </c>
      <c r="D104" s="21" t="s">
        <v>23</v>
      </c>
      <c r="E104" s="2" t="s">
        <v>104</v>
      </c>
      <c r="F104" s="41">
        <v>0.11</v>
      </c>
      <c r="H104" s="21"/>
      <c r="I104" t="s">
        <v>15</v>
      </c>
      <c r="J104" s="8">
        <v>2024148</v>
      </c>
      <c r="K104" s="26">
        <v>759</v>
      </c>
      <c r="L104" t="str">
        <f>Table3[[#This Row],[Katalogové číslo odpadu]] &amp; " - " &amp; Table3[[#This Row],[Kategorie odpadu]] &amp; " - " &amp; Table3[[#This Row],[Název druhu odpadu]]</f>
        <v>160114 - N - Nemrznoucí kapaliny obsahující nebezpečné látky</v>
      </c>
    </row>
    <row r="105" spans="1:12" x14ac:dyDescent="0.25">
      <c r="A105" s="31">
        <v>45597</v>
      </c>
      <c r="B105" s="36">
        <f>YEAR(Table3[[#This Row],[Datum]])</f>
        <v>2024</v>
      </c>
      <c r="C105" s="21">
        <v>160114</v>
      </c>
      <c r="D105" s="21" t="s">
        <v>23</v>
      </c>
      <c r="E105" s="2" t="s">
        <v>104</v>
      </c>
      <c r="F105" s="41">
        <v>0.24</v>
      </c>
      <c r="H105" s="21"/>
      <c r="I105" t="s">
        <v>15</v>
      </c>
      <c r="L105" t="str">
        <f>Table3[[#This Row],[Katalogové číslo odpadu]] &amp; " - " &amp; Table3[[#This Row],[Kategorie odpadu]] &amp; " - " &amp; Table3[[#This Row],[Název druhu odpadu]]</f>
        <v>160114 - N - Nemrznoucí kapaliny obsahující nebezpečné látky</v>
      </c>
    </row>
    <row r="106" spans="1:12" x14ac:dyDescent="0.25">
      <c r="A106" s="31">
        <v>45385</v>
      </c>
      <c r="B106" s="36">
        <f>YEAR(Table3[[#This Row],[Datum]])</f>
        <v>2024</v>
      </c>
      <c r="D106" s="21" t="s">
        <v>32</v>
      </c>
      <c r="E106" t="s">
        <v>125</v>
      </c>
      <c r="F106" s="41">
        <v>0.4</v>
      </c>
      <c r="H106" s="21"/>
      <c r="I106" t="s">
        <v>81</v>
      </c>
      <c r="K106" s="26">
        <v>0</v>
      </c>
      <c r="L106" t="str">
        <f>Table3[[#This Row],[Katalogové číslo odpadu]] &amp; " - " &amp; Table3[[#This Row],[Kategorie odpadu]] &amp; " - " &amp; Table3[[#This Row],[Název druhu odpadu]]</f>
        <v xml:space="preserve"> - O - Spětný odběr pneumatik - osobní</v>
      </c>
    </row>
    <row r="107" spans="1:12" x14ac:dyDescent="0.25">
      <c r="A107" s="31">
        <v>45385</v>
      </c>
      <c r="B107" s="36">
        <f>YEAR(Table3[[#This Row],[Datum]])</f>
        <v>2024</v>
      </c>
      <c r="D107" s="21" t="s">
        <v>32</v>
      </c>
      <c r="E107" t="s">
        <v>126</v>
      </c>
      <c r="F107" s="41">
        <v>4.5</v>
      </c>
      <c r="H107" s="21"/>
      <c r="I107" t="s">
        <v>81</v>
      </c>
      <c r="K107" s="26">
        <v>0</v>
      </c>
      <c r="L107" t="str">
        <f>Table3[[#This Row],[Katalogové číslo odpadu]] &amp; " - " &amp; Table3[[#This Row],[Kategorie odpadu]] &amp; " - " &amp; Table3[[#This Row],[Název druhu odpadu]]</f>
        <v xml:space="preserve"> - O - Spětný odběr pneumatik - nákladní</v>
      </c>
    </row>
    <row r="108" spans="1:12" x14ac:dyDescent="0.25">
      <c r="A108" s="31">
        <v>45385</v>
      </c>
      <c r="B108" s="36">
        <f>YEAR(Table3[[#This Row],[Datum]])</f>
        <v>2024</v>
      </c>
      <c r="D108" s="21" t="s">
        <v>32</v>
      </c>
      <c r="E108" t="s">
        <v>127</v>
      </c>
      <c r="F108" s="41">
        <v>0.1</v>
      </c>
      <c r="H108" s="21"/>
      <c r="I108" t="s">
        <v>81</v>
      </c>
      <c r="K108" s="26">
        <v>0</v>
      </c>
      <c r="L108" t="str">
        <f>Table3[[#This Row],[Katalogové číslo odpadu]] &amp; " - " &amp; Table3[[#This Row],[Kategorie odpadu]] &amp; " - " &amp; Table3[[#This Row],[Název druhu odpadu]]</f>
        <v xml:space="preserve"> - O - Spětný odběr pneumatik - průmyslové</v>
      </c>
    </row>
    <row r="109" spans="1:12" x14ac:dyDescent="0.25">
      <c r="A109" s="31">
        <v>45497</v>
      </c>
      <c r="B109" s="36">
        <f>YEAR(Table3[[#This Row],[Datum]])</f>
        <v>2024</v>
      </c>
      <c r="C109" s="21">
        <v>200307</v>
      </c>
      <c r="D109" s="21" t="s">
        <v>32</v>
      </c>
      <c r="E109" t="s">
        <v>31</v>
      </c>
      <c r="F109" s="41">
        <v>0.8</v>
      </c>
      <c r="H109" s="21"/>
      <c r="I109" t="s">
        <v>37</v>
      </c>
      <c r="J109" s="8">
        <v>2401008</v>
      </c>
      <c r="K109" s="26">
        <v>2031</v>
      </c>
      <c r="L109" t="str">
        <f>Table3[[#This Row],[Katalogové číslo odpadu]] &amp; " - " &amp; Table3[[#This Row],[Kategorie odpadu]] &amp; " - " &amp; Table3[[#This Row],[Název druhu odpadu]]</f>
        <v>200307 - O - Objemný odpad</v>
      </c>
    </row>
    <row r="110" spans="1:12" x14ac:dyDescent="0.25">
      <c r="A110" s="31">
        <v>45535</v>
      </c>
      <c r="B110" s="36">
        <f>YEAR(Table3[[#This Row],[Datum]])</f>
        <v>2024</v>
      </c>
      <c r="C110" s="21">
        <v>200301</v>
      </c>
      <c r="D110" s="21" t="s">
        <v>32</v>
      </c>
      <c r="E110" t="s">
        <v>130</v>
      </c>
      <c r="F110" s="41">
        <v>6.3E-2</v>
      </c>
      <c r="H110" s="21">
        <v>2</v>
      </c>
      <c r="I110" t="s">
        <v>128</v>
      </c>
      <c r="J110" s="8">
        <v>4281008172</v>
      </c>
      <c r="K110" s="26">
        <v>904</v>
      </c>
      <c r="L110" t="str">
        <f>Table3[[#This Row],[Katalogové číslo odpadu]] &amp; " - " &amp; Table3[[#This Row],[Kategorie odpadu]] &amp; " - " &amp; Table3[[#This Row],[Název druhu odpadu]]</f>
        <v>200301 - O - Směsný komunálny odpad - kontejner 1100l</v>
      </c>
    </row>
    <row r="111" spans="1:12" x14ac:dyDescent="0.25">
      <c r="A111" s="31">
        <v>45535</v>
      </c>
      <c r="B111" s="36">
        <f>YEAR(Table3[[#This Row],[Datum]])</f>
        <v>2024</v>
      </c>
      <c r="C111" s="21">
        <v>200139</v>
      </c>
      <c r="D111" s="21" t="s">
        <v>32</v>
      </c>
      <c r="E111" t="s">
        <v>129</v>
      </c>
      <c r="F111" s="41">
        <v>1.7999999999999999E-2</v>
      </c>
      <c r="H111" s="21">
        <v>1</v>
      </c>
      <c r="I111" t="s">
        <v>128</v>
      </c>
      <c r="J111" s="8">
        <v>4281008172</v>
      </c>
      <c r="K111" s="26">
        <v>297</v>
      </c>
      <c r="L111" t="str">
        <f>Table3[[#This Row],[Katalogové číslo odpadu]] &amp; " - " &amp; Table3[[#This Row],[Kategorie odpadu]] &amp; " - " &amp; Table3[[#This Row],[Název druhu odpadu]]</f>
        <v>200139 - O - Plasty bez specifikace - kontejner 1100l</v>
      </c>
    </row>
    <row r="112" spans="1:12" x14ac:dyDescent="0.25">
      <c r="A112" s="31">
        <v>45565</v>
      </c>
      <c r="B112" s="36">
        <f>YEAR(Table3[[#This Row],[Datum]])</f>
        <v>2024</v>
      </c>
      <c r="C112" s="21">
        <v>200301</v>
      </c>
      <c r="D112" s="21" t="s">
        <v>32</v>
      </c>
      <c r="E112" t="s">
        <v>130</v>
      </c>
      <c r="F112" s="41">
        <f>0.06+0.083</f>
        <v>0.14300000000000002</v>
      </c>
      <c r="H112" s="21">
        <v>3</v>
      </c>
      <c r="I112" t="s">
        <v>128</v>
      </c>
      <c r="J112" s="8">
        <v>4281009059</v>
      </c>
      <c r="K112" s="26">
        <v>1356</v>
      </c>
      <c r="L112" t="str">
        <f>Table3[[#This Row],[Katalogové číslo odpadu]] &amp; " - " &amp; Table3[[#This Row],[Kategorie odpadu]] &amp; " - " &amp; Table3[[#This Row],[Název druhu odpadu]]</f>
        <v>200301 - O - Směsný komunálny odpad - kontejner 1100l</v>
      </c>
    </row>
    <row r="113" spans="1:12" x14ac:dyDescent="0.25">
      <c r="A113" s="31">
        <v>45565</v>
      </c>
      <c r="B113" s="36">
        <f>YEAR(Table3[[#This Row],[Datum]])</f>
        <v>2024</v>
      </c>
      <c r="C113" s="21">
        <v>200139</v>
      </c>
      <c r="D113" s="21" t="s">
        <v>32</v>
      </c>
      <c r="E113" t="s">
        <v>129</v>
      </c>
      <c r="F113" s="41">
        <v>3.2000000000000001E-2</v>
      </c>
      <c r="H113" s="21">
        <v>1</v>
      </c>
      <c r="I113" t="s">
        <v>128</v>
      </c>
      <c r="J113" s="8">
        <v>4281009059</v>
      </c>
      <c r="K113" s="26">
        <v>297</v>
      </c>
      <c r="L113" t="str">
        <f>Table3[[#This Row],[Katalogové číslo odpadu]] &amp; " - " &amp; Table3[[#This Row],[Kategorie odpadu]] &amp; " - " &amp; Table3[[#This Row],[Název druhu odpadu]]</f>
        <v>200139 - O - Plasty bez specifikace - kontejner 1100l</v>
      </c>
    </row>
    <row r="114" spans="1:12" x14ac:dyDescent="0.25">
      <c r="A114" s="31">
        <v>45596</v>
      </c>
      <c r="B114" s="36">
        <f>YEAR(Table3[[#This Row],[Datum]])</f>
        <v>2024</v>
      </c>
      <c r="C114" s="21">
        <v>200301</v>
      </c>
      <c r="D114" s="21" t="s">
        <v>32</v>
      </c>
      <c r="E114" t="s">
        <v>130</v>
      </c>
      <c r="F114" s="41">
        <f>0.0582+0.139</f>
        <v>0.19720000000000001</v>
      </c>
      <c r="H114" s="21">
        <v>2</v>
      </c>
      <c r="I114" t="s">
        <v>128</v>
      </c>
      <c r="J114" s="8">
        <v>4281010492</v>
      </c>
      <c r="K114" s="26">
        <v>904</v>
      </c>
      <c r="L114" t="str">
        <f>Table3[[#This Row],[Katalogové číslo odpadu]] &amp; " - " &amp; Table3[[#This Row],[Kategorie odpadu]] &amp; " - " &amp; Table3[[#This Row],[Název druhu odpadu]]</f>
        <v>200301 - O - Směsný komunálny odpad - kontejner 1100l</v>
      </c>
    </row>
    <row r="115" spans="1:12" x14ac:dyDescent="0.25">
      <c r="A115" s="31">
        <v>45596</v>
      </c>
      <c r="B115" s="36">
        <f>YEAR(Table3[[#This Row],[Datum]])</f>
        <v>2024</v>
      </c>
      <c r="C115" s="21">
        <v>200139</v>
      </c>
      <c r="D115" s="21" t="s">
        <v>32</v>
      </c>
      <c r="E115" t="s">
        <v>129</v>
      </c>
      <c r="F115" s="41">
        <v>2.5000000000000001E-2</v>
      </c>
      <c r="H115" s="21">
        <v>1</v>
      </c>
      <c r="I115" t="s">
        <v>128</v>
      </c>
      <c r="J115" s="8">
        <v>4281010492</v>
      </c>
      <c r="K115" s="26">
        <v>297</v>
      </c>
      <c r="L115" t="str">
        <f>Table3[[#This Row],[Katalogové číslo odpadu]] &amp; " - " &amp; Table3[[#This Row],[Kategorie odpadu]] &amp; " - " &amp; Table3[[#This Row],[Název druhu odpadu]]</f>
        <v>200139 - O - Plasty bez specifikace - kontejner 1100l</v>
      </c>
    </row>
    <row r="116" spans="1:12" x14ac:dyDescent="0.25">
      <c r="A116" s="31">
        <v>45626</v>
      </c>
      <c r="B116" s="36">
        <f>YEAR(Table3[[#This Row],[Datum]])</f>
        <v>2024</v>
      </c>
      <c r="C116" s="21">
        <v>200301</v>
      </c>
      <c r="D116" s="21" t="s">
        <v>32</v>
      </c>
      <c r="E116" t="s">
        <v>130</v>
      </c>
      <c r="F116" s="41">
        <f>0.0117+0.0678+0.0655</f>
        <v>0.14500000000000002</v>
      </c>
      <c r="H116" s="21">
        <v>2</v>
      </c>
      <c r="I116" t="s">
        <v>128</v>
      </c>
      <c r="J116" s="8">
        <v>4281011385</v>
      </c>
      <c r="K116" s="26">
        <v>904</v>
      </c>
      <c r="L116" t="str">
        <f>Table3[[#This Row],[Katalogové číslo odpadu]] &amp; " - " &amp; Table3[[#This Row],[Kategorie odpadu]] &amp; " - " &amp; Table3[[#This Row],[Název druhu odpadu]]</f>
        <v>200301 - O - Směsný komunálny odpad - kontejner 1100l</v>
      </c>
    </row>
    <row r="117" spans="1:12" x14ac:dyDescent="0.25">
      <c r="A117" s="31">
        <v>45626</v>
      </c>
      <c r="B117" s="36">
        <f>YEAR(Table3[[#This Row],[Datum]])</f>
        <v>2024</v>
      </c>
      <c r="C117" s="21">
        <v>200139</v>
      </c>
      <c r="D117" s="21" t="s">
        <v>32</v>
      </c>
      <c r="E117" t="s">
        <v>129</v>
      </c>
      <c r="F117" s="41">
        <v>2.3E-2</v>
      </c>
      <c r="H117" s="21">
        <v>2</v>
      </c>
      <c r="I117" t="s">
        <v>128</v>
      </c>
      <c r="J117" s="8">
        <v>4281011385</v>
      </c>
      <c r="K117" s="26">
        <v>594</v>
      </c>
      <c r="L117" t="str">
        <f>Table3[[#This Row],[Katalogové číslo odpadu]] &amp; " - " &amp; Table3[[#This Row],[Kategorie odpadu]] &amp; " - " &amp; Table3[[#This Row],[Název druhu odpadu]]</f>
        <v>200139 - O - Plasty bez specifikace - kontejner 1100l</v>
      </c>
    </row>
    <row r="118" spans="1:12" x14ac:dyDescent="0.25">
      <c r="A118" s="31">
        <v>45657</v>
      </c>
      <c r="B118" s="36">
        <f>YEAR(Table3[[#This Row],[Datum]])</f>
        <v>2024</v>
      </c>
      <c r="C118" s="21">
        <v>200301</v>
      </c>
      <c r="D118" s="21" t="s">
        <v>32</v>
      </c>
      <c r="E118" t="s">
        <v>130</v>
      </c>
      <c r="F118" s="41">
        <f>0.06355+0.073879</f>
        <v>0.137429</v>
      </c>
      <c r="H118" s="21">
        <v>2</v>
      </c>
      <c r="I118" t="s">
        <v>128</v>
      </c>
      <c r="J118" s="8">
        <v>4281012237</v>
      </c>
      <c r="K118" s="26">
        <v>904</v>
      </c>
      <c r="L118" t="str">
        <f>Table3[[#This Row],[Katalogové číslo odpadu]] &amp; " - " &amp; Table3[[#This Row],[Kategorie odpadu]] &amp; " - " &amp; Table3[[#This Row],[Název druhu odpadu]]</f>
        <v>200301 - O - Směsný komunálny odpad - kontejner 1100l</v>
      </c>
    </row>
    <row r="119" spans="1:12" x14ac:dyDescent="0.25">
      <c r="A119" s="31">
        <v>45657</v>
      </c>
      <c r="B119" s="36">
        <f>YEAR(Table3[[#This Row],[Datum]])</f>
        <v>2024</v>
      </c>
      <c r="C119" s="21">
        <v>200139</v>
      </c>
      <c r="D119" s="21" t="s">
        <v>32</v>
      </c>
      <c r="E119" t="s">
        <v>129</v>
      </c>
      <c r="F119" s="41">
        <v>2.1000000000000001E-2</v>
      </c>
      <c r="H119" s="21">
        <v>1</v>
      </c>
      <c r="I119" t="s">
        <v>128</v>
      </c>
      <c r="J119" s="8">
        <v>4281012237</v>
      </c>
      <c r="K119" s="26">
        <v>297</v>
      </c>
      <c r="L119" t="str">
        <f>Table3[[#This Row],[Katalogové číslo odpadu]] &amp; " - " &amp; Table3[[#This Row],[Kategorie odpadu]] &amp; " - " &amp; Table3[[#This Row],[Název druhu odpadu]]</f>
        <v>200139 - O - Plasty bez specifikace - kontejner 1100l</v>
      </c>
    </row>
    <row r="120" spans="1:12" x14ac:dyDescent="0.25">
      <c r="A120" s="31">
        <v>45439</v>
      </c>
      <c r="B120" s="36">
        <f>YEAR(Table3[[#This Row],[Datum]])</f>
        <v>2024</v>
      </c>
      <c r="C120" s="21">
        <v>170405</v>
      </c>
      <c r="D120" s="21" t="s">
        <v>32</v>
      </c>
      <c r="E120" t="s">
        <v>30</v>
      </c>
      <c r="F120" s="41">
        <v>3.12</v>
      </c>
      <c r="H120" s="21"/>
      <c r="I120" t="s">
        <v>16</v>
      </c>
      <c r="J120" s="8">
        <v>314809848</v>
      </c>
      <c r="K120" s="26">
        <v>-12480</v>
      </c>
      <c r="L120" t="str">
        <f>Table3[[#This Row],[Katalogové číslo odpadu]] &amp; " - " &amp; Table3[[#This Row],[Kategorie odpadu]] &amp; " - " &amp; Table3[[#This Row],[Název druhu odpadu]]</f>
        <v>170405 - O - Železo a ocel</v>
      </c>
    </row>
    <row r="121" spans="1:12" x14ac:dyDescent="0.25">
      <c r="A121" s="31">
        <v>45636</v>
      </c>
      <c r="B121" s="36">
        <f>YEAR(Table3[[#This Row],[Datum]])</f>
        <v>2024</v>
      </c>
      <c r="C121" s="21">
        <v>150102</v>
      </c>
      <c r="D121" s="21" t="s">
        <v>32</v>
      </c>
      <c r="E121" t="s">
        <v>131</v>
      </c>
      <c r="F121" s="41">
        <v>0.03</v>
      </c>
      <c r="H121" s="21"/>
      <c r="I121" t="s">
        <v>16</v>
      </c>
      <c r="J121" s="8">
        <v>312408377</v>
      </c>
      <c r="K121" s="26">
        <v>171</v>
      </c>
      <c r="L121" t="str">
        <f>Table3[[#This Row],[Katalogové číslo odpadu]] &amp; " - " &amp; Table3[[#This Row],[Kategorie odpadu]] &amp; " - " &amp; Table3[[#This Row],[Název druhu odpadu]]</f>
        <v>150102 - O - Plast obal pevný - různý</v>
      </c>
    </row>
    <row r="122" spans="1:12" x14ac:dyDescent="0.25">
      <c r="A122" s="31">
        <v>45643</v>
      </c>
      <c r="B122" s="36">
        <f>YEAR(Table3[[#This Row],[Datum]])</f>
        <v>2024</v>
      </c>
      <c r="C122" s="21">
        <v>200307</v>
      </c>
      <c r="D122" s="21" t="s">
        <v>32</v>
      </c>
      <c r="E122" t="s">
        <v>31</v>
      </c>
      <c r="F122" s="41">
        <v>0.02</v>
      </c>
      <c r="H122" s="21"/>
      <c r="I122" t="s">
        <v>16</v>
      </c>
      <c r="J122" s="8">
        <v>312408489</v>
      </c>
      <c r="K122" s="26">
        <f>84*1.21</f>
        <v>101.64</v>
      </c>
      <c r="L122" t="str">
        <f>Table3[[#This Row],[Katalogové číslo odpadu]] &amp; " - " &amp; Table3[[#This Row],[Kategorie odpadu]] &amp; " - " &amp; Table3[[#This Row],[Název druhu odpadu]]</f>
        <v>200307 - O - Objemný odpad</v>
      </c>
    </row>
    <row r="123" spans="1:12" x14ac:dyDescent="0.25">
      <c r="A123" s="31">
        <v>45643</v>
      </c>
      <c r="B123" s="36">
        <f>YEAR(Table3[[#This Row],[Datum]])</f>
        <v>2024</v>
      </c>
      <c r="C123" s="21">
        <v>160120</v>
      </c>
      <c r="D123" s="21" t="s">
        <v>32</v>
      </c>
      <c r="E123" t="s">
        <v>108</v>
      </c>
      <c r="F123" s="41">
        <v>0.03</v>
      </c>
      <c r="H123" s="21"/>
      <c r="I123" t="s">
        <v>16</v>
      </c>
      <c r="J123" s="8">
        <v>312408489</v>
      </c>
      <c r="K123" s="26">
        <f>45*1.21</f>
        <v>54.449999999999996</v>
      </c>
      <c r="L123" t="str">
        <f>Table3[[#This Row],[Katalogové číslo odpadu]] &amp; " - " &amp; Table3[[#This Row],[Kategorie odpadu]] &amp; " - " &amp; Table3[[#This Row],[Název druhu odpadu]]</f>
        <v>160120 - O - Sklo (z vozidel)</v>
      </c>
    </row>
    <row r="124" spans="1:12" x14ac:dyDescent="0.25">
      <c r="A124" s="31">
        <v>45596</v>
      </c>
      <c r="B124" s="36">
        <f>YEAR(Table3[[#This Row],[Datum]])</f>
        <v>2024</v>
      </c>
      <c r="C124" s="21">
        <v>200307</v>
      </c>
      <c r="D124" s="21" t="s">
        <v>32</v>
      </c>
      <c r="E124" t="s">
        <v>31</v>
      </c>
      <c r="F124" s="41">
        <v>0.03</v>
      </c>
      <c r="H124" s="21"/>
      <c r="I124" t="s">
        <v>16</v>
      </c>
      <c r="J124" s="8">
        <v>312407507</v>
      </c>
      <c r="K124" s="26">
        <v>152</v>
      </c>
      <c r="L124" t="str">
        <f>Table3[[#This Row],[Katalogové číslo odpadu]] &amp; " - " &amp; Table3[[#This Row],[Kategorie odpadu]] &amp; " - " &amp; Table3[[#This Row],[Název druhu odpadu]]</f>
        <v>200307 - O - Objemný odpad</v>
      </c>
    </row>
    <row r="125" spans="1:12" x14ac:dyDescent="0.25">
      <c r="A125" s="31">
        <v>45622</v>
      </c>
      <c r="B125" s="36">
        <f>YEAR(Table3[[#This Row],[Datum]])</f>
        <v>2024</v>
      </c>
      <c r="C125" s="21">
        <v>200307</v>
      </c>
      <c r="D125" s="21" t="s">
        <v>32</v>
      </c>
      <c r="E125" t="s">
        <v>31</v>
      </c>
      <c r="F125" s="41">
        <v>0.14000000000000001</v>
      </c>
      <c r="H125" s="21"/>
      <c r="I125" t="s">
        <v>16</v>
      </c>
      <c r="J125" s="8">
        <v>312408125</v>
      </c>
      <c r="K125" s="26">
        <v>711</v>
      </c>
      <c r="L125" t="str">
        <f>Table3[[#This Row],[Katalogové číslo odpadu]] &amp; " - " &amp; Table3[[#This Row],[Kategorie odpadu]] &amp; " - " &amp; Table3[[#This Row],[Název druhu odpadu]]</f>
        <v>200307 - O - Objemný odpad</v>
      </c>
    </row>
    <row r="126" spans="1:12" x14ac:dyDescent="0.25">
      <c r="A126" s="31">
        <v>45517</v>
      </c>
      <c r="B126" s="36">
        <f>YEAR(Table3[[#This Row],[Datum]])</f>
        <v>2024</v>
      </c>
      <c r="C126" s="21">
        <v>200307</v>
      </c>
      <c r="D126" s="21" t="s">
        <v>32</v>
      </c>
      <c r="E126" t="s">
        <v>31</v>
      </c>
      <c r="F126" s="41">
        <v>0.1</v>
      </c>
      <c r="H126" s="21"/>
      <c r="I126" t="s">
        <v>16</v>
      </c>
      <c r="J126" s="8">
        <v>315404228</v>
      </c>
      <c r="K126" s="26">
        <v>557</v>
      </c>
      <c r="L126" t="str">
        <f>Table3[[#This Row],[Katalogové číslo odpadu]] &amp; " - " &amp; Table3[[#This Row],[Kategorie odpadu]] &amp; " - " &amp; Table3[[#This Row],[Název druhu odpadu]]</f>
        <v>200307 - O - Objemný odpad</v>
      </c>
    </row>
    <row r="127" spans="1:12" x14ac:dyDescent="0.25">
      <c r="A127" s="31">
        <v>45534</v>
      </c>
      <c r="B127" s="36">
        <f>YEAR(Table3[[#This Row],[Datum]])</f>
        <v>2024</v>
      </c>
      <c r="C127" s="21">
        <v>200307</v>
      </c>
      <c r="D127" s="21" t="s">
        <v>32</v>
      </c>
      <c r="E127" t="s">
        <v>31</v>
      </c>
      <c r="F127" s="41">
        <v>0.01</v>
      </c>
      <c r="H127" s="21"/>
      <c r="I127" t="s">
        <v>16</v>
      </c>
      <c r="J127" s="8">
        <v>312406000</v>
      </c>
      <c r="K127" s="26">
        <v>51</v>
      </c>
      <c r="L127" t="str">
        <f>Table3[[#This Row],[Katalogové číslo odpadu]] &amp; " - " &amp; Table3[[#This Row],[Kategorie odpadu]] &amp; " - " &amp; Table3[[#This Row],[Název druhu odpadu]]</f>
        <v>200307 - O - Objemný odpad</v>
      </c>
    </row>
    <row r="128" spans="1:12" x14ac:dyDescent="0.25">
      <c r="A128" s="31">
        <v>45447</v>
      </c>
      <c r="B128" s="36">
        <f>YEAR(Table3[[#This Row],[Datum]])</f>
        <v>2024</v>
      </c>
      <c r="C128" s="21">
        <v>150102</v>
      </c>
      <c r="D128" s="21" t="s">
        <v>32</v>
      </c>
      <c r="E128" t="s">
        <v>131</v>
      </c>
      <c r="F128" s="41">
        <v>0.11</v>
      </c>
      <c r="H128" s="21"/>
      <c r="I128" t="s">
        <v>16</v>
      </c>
      <c r="J128" s="8">
        <v>312404027</v>
      </c>
      <c r="K128" s="26">
        <v>559</v>
      </c>
      <c r="L128" t="str">
        <f>Table3[[#This Row],[Katalogové číslo odpadu]] &amp; " - " &amp; Table3[[#This Row],[Kategorie odpadu]] &amp; " - " &amp; Table3[[#This Row],[Název druhu odpadu]]</f>
        <v>150102 - O - Plast obal pevný - různý</v>
      </c>
    </row>
    <row r="129" spans="1:12" x14ac:dyDescent="0.25">
      <c r="A129" s="31">
        <v>45482</v>
      </c>
      <c r="B129" s="36">
        <f>YEAR(Table3[[#This Row],[Datum]])</f>
        <v>2024</v>
      </c>
      <c r="C129" s="21">
        <v>200307</v>
      </c>
      <c r="D129" s="21" t="s">
        <v>32</v>
      </c>
      <c r="E129" t="s">
        <v>31</v>
      </c>
      <c r="F129" s="41">
        <v>0.18</v>
      </c>
      <c r="H129" s="21"/>
      <c r="I129" t="s">
        <v>16</v>
      </c>
      <c r="J129" s="8">
        <v>315403371</v>
      </c>
      <c r="K129" s="26">
        <v>1002</v>
      </c>
      <c r="L129" t="str">
        <f>Table3[[#This Row],[Katalogové číslo odpadu]] &amp; " - " &amp; Table3[[#This Row],[Kategorie odpadu]] &amp; " - " &amp; Table3[[#This Row],[Název druhu odpadu]]</f>
        <v>200307 - O - Objemný odpad</v>
      </c>
    </row>
    <row r="130" spans="1:12" x14ac:dyDescent="0.25">
      <c r="A130" s="31">
        <v>45469</v>
      </c>
      <c r="B130" s="36">
        <f>YEAR(Table3[[#This Row],[Datum]])</f>
        <v>2024</v>
      </c>
      <c r="C130" s="21">
        <v>200307</v>
      </c>
      <c r="D130" s="21" t="s">
        <v>32</v>
      </c>
      <c r="E130" t="s">
        <v>31</v>
      </c>
      <c r="F130" s="41">
        <v>0.06</v>
      </c>
      <c r="H130" s="21"/>
      <c r="I130" t="s">
        <v>16</v>
      </c>
      <c r="J130" s="8">
        <v>312404644</v>
      </c>
      <c r="K130" s="26">
        <f>216*1.21</f>
        <v>261.36</v>
      </c>
      <c r="L130" t="str">
        <f>Table3[[#This Row],[Katalogové číslo odpadu]] &amp; " - " &amp; Table3[[#This Row],[Kategorie odpadu]] &amp; " - " &amp; Table3[[#This Row],[Název druhu odpadu]]</f>
        <v>200307 - O - Objemný odpad</v>
      </c>
    </row>
    <row r="131" spans="1:12" x14ac:dyDescent="0.25">
      <c r="A131" s="31">
        <v>45469</v>
      </c>
      <c r="B131" s="36">
        <f>YEAR(Table3[[#This Row],[Datum]])</f>
        <v>2024</v>
      </c>
      <c r="C131" s="21">
        <v>160120</v>
      </c>
      <c r="D131" s="21" t="s">
        <v>32</v>
      </c>
      <c r="E131" t="s">
        <v>108</v>
      </c>
      <c r="F131" s="41">
        <v>0.02</v>
      </c>
      <c r="H131" s="21"/>
      <c r="I131" t="s">
        <v>16</v>
      </c>
      <c r="J131" s="8">
        <v>312404644</v>
      </c>
      <c r="K131" s="26">
        <f>8*1.21</f>
        <v>9.68</v>
      </c>
      <c r="L131" t="str">
        <f>Table3[[#This Row],[Katalogové číslo odpadu]] &amp; " - " &amp; Table3[[#This Row],[Kategorie odpadu]] &amp; " - " &amp; Table3[[#This Row],[Název druhu odpadu]]</f>
        <v>160120 - O - Sklo (z vozidel)</v>
      </c>
    </row>
    <row r="132" spans="1:12" x14ac:dyDescent="0.25">
      <c r="A132" s="31">
        <v>45467</v>
      </c>
      <c r="B132" s="36">
        <f>YEAR(Table3[[#This Row],[Datum]])</f>
        <v>2024</v>
      </c>
      <c r="C132" s="21">
        <v>200307</v>
      </c>
      <c r="D132" s="21" t="s">
        <v>32</v>
      </c>
      <c r="E132" t="s">
        <v>31</v>
      </c>
      <c r="F132" s="41">
        <v>8.5000000000000006E-2</v>
      </c>
      <c r="H132" s="21"/>
      <c r="I132" t="s">
        <v>16</v>
      </c>
      <c r="J132" s="8">
        <v>312404584</v>
      </c>
      <c r="K132" s="26">
        <v>432</v>
      </c>
      <c r="L132" t="str">
        <f>Table3[[#This Row],[Katalogové číslo odpadu]] &amp; " - " &amp; Table3[[#This Row],[Kategorie odpadu]] &amp; " - " &amp; Table3[[#This Row],[Název druhu odpadu]]</f>
        <v>200307 - O - Objemný odpad</v>
      </c>
    </row>
    <row r="133" spans="1:12" x14ac:dyDescent="0.25">
      <c r="A133" s="31">
        <v>45379</v>
      </c>
      <c r="B133" s="36">
        <f>YEAR(Table3[[#This Row],[Datum]])</f>
        <v>2024</v>
      </c>
      <c r="C133" s="21">
        <v>200307</v>
      </c>
      <c r="D133" s="21" t="s">
        <v>32</v>
      </c>
      <c r="E133" t="s">
        <v>31</v>
      </c>
      <c r="F133" s="41">
        <v>0.08</v>
      </c>
      <c r="H133" s="21"/>
      <c r="I133" t="s">
        <v>16</v>
      </c>
      <c r="J133" s="8">
        <v>315401565</v>
      </c>
      <c r="K133" s="26">
        <v>407</v>
      </c>
      <c r="L133" t="str">
        <f>Table3[[#This Row],[Katalogové číslo odpadu]] &amp; " - " &amp; Table3[[#This Row],[Kategorie odpadu]] &amp; " - " &amp; Table3[[#This Row],[Název druhu odpadu]]</f>
        <v>200307 - O - Objemný odpad</v>
      </c>
    </row>
    <row r="134" spans="1:12" x14ac:dyDescent="0.25">
      <c r="A134" s="31">
        <v>45405</v>
      </c>
      <c r="B134" s="36">
        <f>YEAR(Table3[[#This Row],[Datum]])</f>
        <v>2024</v>
      </c>
      <c r="C134" s="21">
        <v>200307</v>
      </c>
      <c r="D134" s="21" t="s">
        <v>32</v>
      </c>
      <c r="E134" t="s">
        <v>31</v>
      </c>
      <c r="F134" s="41">
        <v>0.14000000000000001</v>
      </c>
      <c r="H134" s="21"/>
      <c r="I134" t="s">
        <v>16</v>
      </c>
      <c r="J134" s="8">
        <v>312402708</v>
      </c>
      <c r="K134" s="26">
        <v>711</v>
      </c>
      <c r="L134" t="str">
        <f>Table3[[#This Row],[Katalogové číslo odpadu]] &amp; " - " &amp; Table3[[#This Row],[Kategorie odpadu]] &amp; " - " &amp; Table3[[#This Row],[Název druhu odpadu]]</f>
        <v>200307 - O - Objemný odpad</v>
      </c>
    </row>
    <row r="135" spans="1:12" x14ac:dyDescent="0.25">
      <c r="A135" s="31">
        <v>45362</v>
      </c>
      <c r="B135" s="36">
        <f>YEAR(Table3[[#This Row],[Datum]])</f>
        <v>2024</v>
      </c>
      <c r="C135" s="21">
        <v>150102</v>
      </c>
      <c r="D135" s="21" t="s">
        <v>32</v>
      </c>
      <c r="E135" t="s">
        <v>131</v>
      </c>
      <c r="F135" s="41">
        <v>0.02</v>
      </c>
      <c r="H135" s="21"/>
      <c r="I135" t="s">
        <v>16</v>
      </c>
      <c r="J135" s="8">
        <v>312401434</v>
      </c>
      <c r="K135" s="26">
        <v>113</v>
      </c>
      <c r="L135" t="str">
        <f>Table3[[#This Row],[Katalogové číslo odpadu]] &amp; " - " &amp; Table3[[#This Row],[Kategorie odpadu]] &amp; " - " &amp; Table3[[#This Row],[Název druhu odpadu]]</f>
        <v>150102 - O - Plast obal pevný - různý</v>
      </c>
    </row>
    <row r="136" spans="1:12" x14ac:dyDescent="0.25">
      <c r="A136" s="31">
        <v>45373</v>
      </c>
      <c r="B136" s="36">
        <f>YEAR(Table3[[#This Row],[Datum]])</f>
        <v>2024</v>
      </c>
      <c r="C136" s="21">
        <v>200307</v>
      </c>
      <c r="D136" s="21" t="s">
        <v>32</v>
      </c>
      <c r="E136" t="s">
        <v>31</v>
      </c>
      <c r="F136" s="41">
        <v>0.22</v>
      </c>
      <c r="H136" s="21"/>
      <c r="I136" t="s">
        <v>16</v>
      </c>
      <c r="J136" s="8">
        <v>312401821</v>
      </c>
      <c r="K136" s="26">
        <v>1118</v>
      </c>
      <c r="L136" t="str">
        <f>Table3[[#This Row],[Katalogové číslo odpadu]] &amp; " - " &amp; Table3[[#This Row],[Kategorie odpadu]] &amp; " - " &amp; Table3[[#This Row],[Název druhu odpadu]]</f>
        <v>200307 - O - Objemný odpad</v>
      </c>
    </row>
    <row r="137" spans="1:12" x14ac:dyDescent="0.25">
      <c r="A137" s="31">
        <v>45314</v>
      </c>
      <c r="B137" s="36">
        <f>YEAR(Table3[[#This Row],[Datum]])</f>
        <v>2024</v>
      </c>
      <c r="C137" s="21">
        <v>150102</v>
      </c>
      <c r="D137" s="21" t="s">
        <v>32</v>
      </c>
      <c r="E137" t="s">
        <v>131</v>
      </c>
      <c r="F137" s="41">
        <v>0.02</v>
      </c>
      <c r="H137" s="21"/>
      <c r="I137" t="s">
        <v>16</v>
      </c>
      <c r="J137" s="8">
        <v>312400336</v>
      </c>
      <c r="K137" s="26">
        <v>102</v>
      </c>
      <c r="L137" t="str">
        <f>Table3[[#This Row],[Katalogové číslo odpadu]] &amp; " - " &amp; Table3[[#This Row],[Kategorie odpadu]] &amp; " - " &amp; Table3[[#This Row],[Název druhu odpadu]]</f>
        <v>150102 - O - Plast obal pevný - různý</v>
      </c>
    </row>
    <row r="138" spans="1:12" x14ac:dyDescent="0.25">
      <c r="A138" s="31">
        <v>45334</v>
      </c>
      <c r="B138" s="36">
        <f>YEAR(Table3[[#This Row],[Datum]])</f>
        <v>2024</v>
      </c>
      <c r="C138" s="21">
        <v>200307</v>
      </c>
      <c r="D138" s="21" t="s">
        <v>32</v>
      </c>
      <c r="E138" t="s">
        <v>31</v>
      </c>
      <c r="F138" s="41">
        <v>1.4999999999999999E-2</v>
      </c>
      <c r="H138" s="21"/>
      <c r="I138" t="s">
        <v>16</v>
      </c>
      <c r="J138" s="8">
        <v>312400833</v>
      </c>
      <c r="K138" s="26">
        <v>76</v>
      </c>
      <c r="L138" t="str">
        <f>Table3[[#This Row],[Katalogové číslo odpadu]] &amp; " - " &amp; Table3[[#This Row],[Kategorie odpadu]] &amp; " - " &amp; Table3[[#This Row],[Název druhu odpadu]]</f>
        <v>200307 - O - Objemný odpad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2F00-D944-4A20-8236-D29094DD139F}">
  <dimension ref="A1:D8"/>
  <sheetViews>
    <sheetView workbookViewId="0">
      <selection activeCell="A12" sqref="A12"/>
    </sheetView>
  </sheetViews>
  <sheetFormatPr defaultRowHeight="15" x14ac:dyDescent="0.25"/>
  <cols>
    <col min="1" max="1" width="31.85546875" customWidth="1"/>
    <col min="2" max="2" width="15.28515625" customWidth="1"/>
    <col min="3" max="3" width="17.140625" customWidth="1"/>
    <col min="4" max="4" width="47.7109375" customWidth="1"/>
  </cols>
  <sheetData>
    <row r="1" spans="1:4" x14ac:dyDescent="0.25">
      <c r="A1" t="s">
        <v>10</v>
      </c>
      <c r="B1" t="s">
        <v>11</v>
      </c>
      <c r="C1" t="s">
        <v>22</v>
      </c>
      <c r="D1" t="s">
        <v>12</v>
      </c>
    </row>
    <row r="2" spans="1:4" x14ac:dyDescent="0.25">
      <c r="A2" t="s">
        <v>15</v>
      </c>
      <c r="B2">
        <v>29197538</v>
      </c>
      <c r="C2" t="s">
        <v>13</v>
      </c>
      <c r="D2" t="s">
        <v>14</v>
      </c>
    </row>
    <row r="3" spans="1:4" x14ac:dyDescent="0.25">
      <c r="A3" t="s">
        <v>16</v>
      </c>
      <c r="B3">
        <v>25599895</v>
      </c>
      <c r="C3" t="s">
        <v>19</v>
      </c>
      <c r="D3" t="s">
        <v>20</v>
      </c>
    </row>
    <row r="4" spans="1:4" x14ac:dyDescent="0.25">
      <c r="A4" t="s">
        <v>17</v>
      </c>
      <c r="B4">
        <v>29290589</v>
      </c>
      <c r="C4" t="s">
        <v>18</v>
      </c>
      <c r="D4" t="s">
        <v>21</v>
      </c>
    </row>
    <row r="5" spans="1:4" x14ac:dyDescent="0.25">
      <c r="A5" t="s">
        <v>37</v>
      </c>
      <c r="B5">
        <v>60704756</v>
      </c>
      <c r="C5" t="s">
        <v>38</v>
      </c>
      <c r="D5" t="s">
        <v>39</v>
      </c>
    </row>
    <row r="6" spans="1:4" x14ac:dyDescent="0.25">
      <c r="A6" t="s">
        <v>77</v>
      </c>
      <c r="B6">
        <v>63411300</v>
      </c>
      <c r="D6" t="s">
        <v>78</v>
      </c>
    </row>
    <row r="7" spans="1:4" x14ac:dyDescent="0.25">
      <c r="A7" t="s">
        <v>81</v>
      </c>
      <c r="D7" t="s">
        <v>82</v>
      </c>
    </row>
    <row r="8" spans="1:4" x14ac:dyDescent="0.25">
      <c r="A8" t="s">
        <v>86</v>
      </c>
      <c r="B8">
        <v>49453866</v>
      </c>
      <c r="D8" t="s">
        <v>87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FDC2-AB26-465F-A889-A7594F682B73}">
  <sheetPr>
    <pageSetUpPr fitToPage="1"/>
  </sheetPr>
  <dimension ref="A1:F44"/>
  <sheetViews>
    <sheetView workbookViewId="0">
      <selection activeCell="E7" sqref="E7:E21"/>
      <pivotSelection pane="bottomRight" showHeader="1" extendable="1" axis="axisCol" start="3" max="5" activeRow="6" activeCol="4" previousRow="6" previousCol="4" click="1" r:id="rId1">
        <pivotArea dataOnly="0" outline="0" fieldPosition="0">
          <references count="1">
            <reference field="0" count="1">
              <x v="3"/>
            </reference>
          </references>
        </pivotArea>
      </pivotSelection>
    </sheetView>
  </sheetViews>
  <sheetFormatPr defaultRowHeight="15" x14ac:dyDescent="0.25"/>
  <cols>
    <col min="1" max="1" width="137.5703125" bestFit="1" customWidth="1"/>
    <col min="2" max="2" width="15.28515625" bestFit="1" customWidth="1"/>
    <col min="3" max="4" width="4.85546875" bestFit="1" customWidth="1"/>
    <col min="5" max="5" width="5.42578125" bestFit="1" customWidth="1"/>
    <col min="6" max="6" width="10.7109375" bestFit="1" customWidth="1"/>
    <col min="7" max="7" width="11.28515625" bestFit="1" customWidth="1"/>
    <col min="8" max="8" width="21.140625" bestFit="1" customWidth="1"/>
    <col min="9" max="9" width="20.7109375" bestFit="1" customWidth="1"/>
    <col min="10" max="10" width="21.140625" bestFit="1" customWidth="1"/>
    <col min="11" max="11" width="20.7109375" bestFit="1" customWidth="1"/>
    <col min="12" max="12" width="26.28515625" bestFit="1" customWidth="1"/>
    <col min="13" max="13" width="25.85546875" bestFit="1" customWidth="1"/>
    <col min="14" max="14" width="7" bestFit="1" customWidth="1"/>
    <col min="15" max="15" width="16.5703125" bestFit="1" customWidth="1"/>
    <col min="16" max="16" width="11.28515625" bestFit="1" customWidth="1"/>
    <col min="18" max="18" width="141.7109375" bestFit="1" customWidth="1"/>
  </cols>
  <sheetData>
    <row r="1" spans="1:6" ht="31.5" customHeight="1" x14ac:dyDescent="0.45">
      <c r="A1" s="44" t="s">
        <v>63</v>
      </c>
      <c r="B1" s="44"/>
      <c r="C1" s="44"/>
      <c r="D1" s="44"/>
      <c r="E1" s="44"/>
      <c r="F1" s="44"/>
    </row>
    <row r="2" spans="1:6" ht="27.75" customHeight="1" x14ac:dyDescent="0.25">
      <c r="A2" s="45" t="s">
        <v>62</v>
      </c>
      <c r="B2" s="45"/>
      <c r="C2" s="45"/>
      <c r="D2" s="45"/>
      <c r="E2" s="45"/>
      <c r="F2" s="45"/>
    </row>
    <row r="3" spans="1:6" ht="27.75" customHeight="1" x14ac:dyDescent="0.25">
      <c r="A3" s="17"/>
      <c r="B3" s="17"/>
      <c r="C3" s="17"/>
      <c r="D3" s="17"/>
      <c r="E3" s="18" t="s">
        <v>67</v>
      </c>
      <c r="F3" s="19">
        <f ca="1">TODAY()</f>
        <v>45712</v>
      </c>
    </row>
    <row r="4" spans="1:6" x14ac:dyDescent="0.25">
      <c r="F4" s="15"/>
    </row>
    <row r="5" spans="1:6" ht="32.25" customHeight="1" x14ac:dyDescent="0.25">
      <c r="A5" s="16" t="s">
        <v>66</v>
      </c>
    </row>
    <row r="6" spans="1:6" x14ac:dyDescent="0.25">
      <c r="A6" s="7" t="s">
        <v>47</v>
      </c>
      <c r="B6" s="7" t="s">
        <v>46</v>
      </c>
    </row>
    <row r="7" spans="1:6" x14ac:dyDescent="0.25">
      <c r="A7" s="7" t="s">
        <v>44</v>
      </c>
      <c r="B7">
        <v>2018</v>
      </c>
      <c r="C7">
        <v>2019</v>
      </c>
      <c r="D7">
        <v>2020</v>
      </c>
      <c r="E7">
        <v>2021</v>
      </c>
      <c r="F7" t="s">
        <v>45</v>
      </c>
    </row>
    <row r="8" spans="1:6" x14ac:dyDescent="0.25">
      <c r="A8" s="8" t="s">
        <v>49</v>
      </c>
      <c r="B8" s="9">
        <v>2</v>
      </c>
      <c r="C8" s="9"/>
      <c r="D8" s="9"/>
      <c r="E8" s="9">
        <v>3.6</v>
      </c>
      <c r="F8" s="9">
        <v>5.6</v>
      </c>
    </row>
    <row r="9" spans="1:6" x14ac:dyDescent="0.25">
      <c r="A9" s="8" t="s">
        <v>50</v>
      </c>
      <c r="B9" s="9"/>
      <c r="C9" s="9"/>
      <c r="D9" s="9">
        <v>0.35</v>
      </c>
      <c r="E9" s="9"/>
      <c r="F9" s="9">
        <v>0.35</v>
      </c>
    </row>
    <row r="10" spans="1:6" x14ac:dyDescent="0.25">
      <c r="A10" s="8" t="s">
        <v>51</v>
      </c>
      <c r="B10" s="9"/>
      <c r="C10" s="9">
        <v>0.16</v>
      </c>
      <c r="D10" s="9">
        <v>0.72</v>
      </c>
      <c r="E10" s="9"/>
      <c r="F10" s="9">
        <v>0.88</v>
      </c>
    </row>
    <row r="11" spans="1:6" x14ac:dyDescent="0.25">
      <c r="A11" s="8" t="s">
        <v>52</v>
      </c>
      <c r="B11" s="9"/>
      <c r="C11" s="9">
        <v>0.02</v>
      </c>
      <c r="D11" s="9">
        <v>0.17</v>
      </c>
      <c r="E11" s="9"/>
      <c r="F11" s="9">
        <v>0.19</v>
      </c>
    </row>
    <row r="12" spans="1:6" x14ac:dyDescent="0.25">
      <c r="A12" s="8" t="s">
        <v>53</v>
      </c>
      <c r="B12" s="9">
        <v>0.14000000000000001</v>
      </c>
      <c r="C12" s="9">
        <v>0.255</v>
      </c>
      <c r="D12" s="9">
        <v>0.39</v>
      </c>
      <c r="E12" s="9">
        <v>0.3</v>
      </c>
      <c r="F12" s="9">
        <v>1.085</v>
      </c>
    </row>
    <row r="13" spans="1:6" x14ac:dyDescent="0.25">
      <c r="A13" s="8" t="s">
        <v>54</v>
      </c>
      <c r="B13" s="9">
        <v>0.06</v>
      </c>
      <c r="C13" s="9">
        <v>7.8E-2</v>
      </c>
      <c r="D13" s="9">
        <v>0.13500000000000001</v>
      </c>
      <c r="E13" s="9">
        <v>0.16</v>
      </c>
      <c r="F13" s="9">
        <v>0.43300000000000005</v>
      </c>
    </row>
    <row r="14" spans="1:6" x14ac:dyDescent="0.25">
      <c r="A14" s="8" t="s">
        <v>55</v>
      </c>
      <c r="B14" s="9">
        <v>1.34</v>
      </c>
      <c r="C14" s="9">
        <v>1.77</v>
      </c>
      <c r="D14" s="9">
        <v>2.2549999999999999</v>
      </c>
      <c r="E14" s="9">
        <v>1.77</v>
      </c>
      <c r="F14" s="9">
        <v>7.1349999999999998</v>
      </c>
    </row>
    <row r="15" spans="1:6" x14ac:dyDescent="0.25">
      <c r="A15" s="8" t="s">
        <v>56</v>
      </c>
      <c r="B15" s="9">
        <v>0.17</v>
      </c>
      <c r="C15" s="9"/>
      <c r="D15" s="9">
        <v>0.2</v>
      </c>
      <c r="E15" s="9"/>
      <c r="F15" s="9">
        <v>0.37</v>
      </c>
    </row>
    <row r="16" spans="1:6" x14ac:dyDescent="0.25">
      <c r="A16" s="8" t="s">
        <v>57</v>
      </c>
      <c r="B16" s="9">
        <v>0.02</v>
      </c>
      <c r="C16" s="9">
        <v>6.6000000000000003E-2</v>
      </c>
      <c r="D16" s="9"/>
      <c r="E16" s="9"/>
      <c r="F16" s="9">
        <v>8.6000000000000007E-2</v>
      </c>
    </row>
    <row r="17" spans="1:6" x14ac:dyDescent="0.25">
      <c r="A17" s="8" t="s">
        <v>58</v>
      </c>
      <c r="B17" s="9"/>
      <c r="C17" s="9"/>
      <c r="D17" s="9"/>
      <c r="E17" s="9">
        <v>3.99</v>
      </c>
      <c r="F17" s="9">
        <v>3.99</v>
      </c>
    </row>
    <row r="18" spans="1:6" x14ac:dyDescent="0.25">
      <c r="A18" s="8" t="s">
        <v>59</v>
      </c>
      <c r="B18" s="9">
        <v>2.2999999999999998</v>
      </c>
      <c r="C18" s="9"/>
      <c r="D18" s="9"/>
      <c r="E18" s="9"/>
      <c r="F18" s="9">
        <v>2.2999999999999998</v>
      </c>
    </row>
    <row r="19" spans="1:6" x14ac:dyDescent="0.25">
      <c r="A19" s="8" t="s">
        <v>60</v>
      </c>
      <c r="B19" s="9"/>
      <c r="C19" s="9"/>
      <c r="D19" s="9">
        <v>0.1</v>
      </c>
      <c r="E19" s="9"/>
      <c r="F19" s="9">
        <v>0.1</v>
      </c>
    </row>
    <row r="20" spans="1:6" x14ac:dyDescent="0.25">
      <c r="A20" s="8" t="s">
        <v>61</v>
      </c>
      <c r="B20" s="9">
        <v>1.31</v>
      </c>
      <c r="C20" s="9">
        <v>4.3419999999999996</v>
      </c>
      <c r="D20" s="9">
        <v>4.5299999999999994</v>
      </c>
      <c r="E20" s="9">
        <v>2.0670000000000002</v>
      </c>
      <c r="F20" s="9">
        <v>12.248999999999999</v>
      </c>
    </row>
    <row r="21" spans="1:6" x14ac:dyDescent="0.25">
      <c r="A21" s="8" t="s">
        <v>45</v>
      </c>
      <c r="B21" s="9">
        <v>7.34</v>
      </c>
      <c r="C21" s="9">
        <v>6.6909999999999989</v>
      </c>
      <c r="D21" s="9">
        <v>8.8499999999999979</v>
      </c>
      <c r="E21" s="9">
        <v>11.887</v>
      </c>
      <c r="F21" s="9">
        <v>34.768000000000001</v>
      </c>
    </row>
    <row r="22" spans="1:6" x14ac:dyDescent="0.25">
      <c r="A22" s="8"/>
      <c r="B22" s="9"/>
      <c r="C22" s="9"/>
      <c r="D22" s="9"/>
      <c r="E22" s="9"/>
      <c r="F22" s="9"/>
    </row>
    <row r="23" spans="1:6" ht="37.5" customHeight="1" x14ac:dyDescent="0.25"/>
    <row r="24" spans="1:6" ht="37.5" customHeight="1" x14ac:dyDescent="0.25">
      <c r="A24" s="16"/>
    </row>
    <row r="44" spans="1:1" ht="32.25" customHeight="1" x14ac:dyDescent="0.25">
      <c r="A44" s="16"/>
    </row>
  </sheetData>
  <mergeCells count="2">
    <mergeCell ref="A1:F1"/>
    <mergeCell ref="A2:F2"/>
  </mergeCells>
  <pageMargins left="0.25" right="0.25" top="0.75" bottom="0.75" header="0.3" footer="0.3"/>
  <pageSetup paperSize="9" scale="74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414F-A338-4410-839B-19E86B32C1A9}">
  <sheetPr>
    <pageSetUpPr fitToPage="1"/>
  </sheetPr>
  <dimension ref="A1:F49"/>
  <sheetViews>
    <sheetView tabSelected="1" workbookViewId="0">
      <selection activeCell="L18" sqref="L18"/>
    </sheetView>
  </sheetViews>
  <sheetFormatPr defaultRowHeight="15" x14ac:dyDescent="0.25"/>
  <cols>
    <col min="1" max="1" width="137.42578125" customWidth="1"/>
    <col min="2" max="2" width="9.85546875" customWidth="1"/>
    <col min="3" max="3" width="15.7109375" customWidth="1"/>
    <col min="4" max="7" width="8.28515625" customWidth="1"/>
    <col min="8" max="8" width="11.28515625" bestFit="1" customWidth="1"/>
    <col min="9" max="9" width="20.7109375" bestFit="1" customWidth="1"/>
    <col min="10" max="10" width="21.140625" bestFit="1" customWidth="1"/>
    <col min="11" max="11" width="20.7109375" bestFit="1" customWidth="1"/>
    <col min="12" max="12" width="26.28515625" bestFit="1" customWidth="1"/>
    <col min="13" max="13" width="25.85546875" bestFit="1" customWidth="1"/>
    <col min="14" max="14" width="7" bestFit="1" customWidth="1"/>
    <col min="15" max="15" width="16.5703125" bestFit="1" customWidth="1"/>
    <col min="16" max="16" width="11.28515625" bestFit="1" customWidth="1"/>
    <col min="18" max="18" width="141.7109375" bestFit="1" customWidth="1"/>
  </cols>
  <sheetData>
    <row r="1" spans="1:6" ht="31.5" customHeight="1" x14ac:dyDescent="0.45">
      <c r="A1" s="44" t="s">
        <v>132</v>
      </c>
      <c r="B1" s="44"/>
      <c r="C1" s="44"/>
      <c r="D1" s="37"/>
      <c r="E1" s="37"/>
      <c r="F1" s="37"/>
    </row>
    <row r="2" spans="1:6" ht="27.75" customHeight="1" x14ac:dyDescent="0.25">
      <c r="A2" s="45" t="s">
        <v>133</v>
      </c>
      <c r="B2" s="45"/>
      <c r="C2" s="45"/>
      <c r="D2" s="38"/>
      <c r="E2" s="38"/>
      <c r="F2" s="38"/>
    </row>
    <row r="3" spans="1:6" ht="21" x14ac:dyDescent="0.25">
      <c r="A3" s="17"/>
      <c r="B3" s="18" t="s">
        <v>67</v>
      </c>
      <c r="C3" s="46">
        <f ca="1">TODAY()</f>
        <v>45712</v>
      </c>
      <c r="D3" s="46"/>
    </row>
    <row r="4" spans="1:6" x14ac:dyDescent="0.25">
      <c r="B4" s="18" t="s">
        <v>101</v>
      </c>
      <c r="C4" s="18" t="s">
        <v>102</v>
      </c>
      <c r="F4" s="15"/>
    </row>
    <row r="5" spans="1:6" x14ac:dyDescent="0.25">
      <c r="B5" s="18"/>
      <c r="C5" s="18"/>
      <c r="F5" s="15"/>
    </row>
    <row r="7" spans="1:6" x14ac:dyDescent="0.25">
      <c r="A7" s="7" t="s">
        <v>1</v>
      </c>
      <c r="B7" t="s">
        <v>96</v>
      </c>
    </row>
    <row r="9" spans="1:6" x14ac:dyDescent="0.25">
      <c r="A9" s="7" t="s">
        <v>99</v>
      </c>
      <c r="B9" s="7" t="s">
        <v>46</v>
      </c>
    </row>
    <row r="10" spans="1:6" x14ac:dyDescent="0.25">
      <c r="A10" s="7" t="s">
        <v>44</v>
      </c>
      <c r="B10" s="10">
        <v>2024</v>
      </c>
      <c r="C10" s="10" t="s">
        <v>45</v>
      </c>
    </row>
    <row r="11" spans="1:6" x14ac:dyDescent="0.25">
      <c r="A11" s="8" t="s">
        <v>23</v>
      </c>
      <c r="B11" s="47">
        <v>8.5149999999999988</v>
      </c>
      <c r="C11" s="47">
        <v>8.5149999999999988</v>
      </c>
    </row>
    <row r="12" spans="1:6" x14ac:dyDescent="0.25">
      <c r="A12" s="48" t="s">
        <v>49</v>
      </c>
      <c r="B12" s="9">
        <v>6</v>
      </c>
      <c r="C12" s="9">
        <v>6</v>
      </c>
    </row>
    <row r="13" spans="1:6" x14ac:dyDescent="0.25">
      <c r="A13" s="48" t="s">
        <v>53</v>
      </c>
      <c r="B13" s="9">
        <v>0.43</v>
      </c>
      <c r="C13" s="9">
        <v>0.43</v>
      </c>
    </row>
    <row r="14" spans="1:6" x14ac:dyDescent="0.25">
      <c r="A14" s="48" t="s">
        <v>54</v>
      </c>
      <c r="B14" s="9">
        <v>6.5000000000000002E-2</v>
      </c>
      <c r="C14" s="9">
        <v>6.5000000000000002E-2</v>
      </c>
    </row>
    <row r="15" spans="1:6" x14ac:dyDescent="0.25">
      <c r="A15" s="48" t="s">
        <v>55</v>
      </c>
      <c r="B15" s="9">
        <v>1.67</v>
      </c>
      <c r="C15" s="9">
        <v>1.67</v>
      </c>
    </row>
    <row r="16" spans="1:6" x14ac:dyDescent="0.25">
      <c r="A16" s="48" t="s">
        <v>134</v>
      </c>
      <c r="B16" s="9">
        <v>0.35</v>
      </c>
      <c r="C16" s="9">
        <v>0.35</v>
      </c>
    </row>
    <row r="17" spans="1:3" x14ac:dyDescent="0.25">
      <c r="A17" s="8" t="s">
        <v>32</v>
      </c>
      <c r="B17" s="47">
        <v>6.0346289999999989</v>
      </c>
      <c r="C17" s="47">
        <v>6.0346289999999989</v>
      </c>
    </row>
    <row r="18" spans="1:3" x14ac:dyDescent="0.25">
      <c r="A18" s="48" t="s">
        <v>59</v>
      </c>
      <c r="B18" s="9">
        <v>3.12</v>
      </c>
      <c r="C18" s="9">
        <v>3.12</v>
      </c>
    </row>
    <row r="19" spans="1:3" x14ac:dyDescent="0.25">
      <c r="A19" s="48" t="s">
        <v>61</v>
      </c>
      <c r="B19" s="9">
        <v>1.8800000000000001</v>
      </c>
      <c r="C19" s="9">
        <v>1.8800000000000001</v>
      </c>
    </row>
    <row r="20" spans="1:3" x14ac:dyDescent="0.25">
      <c r="A20" s="48" t="s">
        <v>135</v>
      </c>
      <c r="B20" s="9">
        <v>0.05</v>
      </c>
      <c r="C20" s="9">
        <v>0.05</v>
      </c>
    </row>
    <row r="21" spans="1:3" x14ac:dyDescent="0.25">
      <c r="A21" s="48" t="s">
        <v>136</v>
      </c>
      <c r="B21" s="9">
        <v>0.68562900000000004</v>
      </c>
      <c r="C21" s="9">
        <v>0.68562900000000004</v>
      </c>
    </row>
    <row r="22" spans="1:3" x14ac:dyDescent="0.25">
      <c r="A22" s="48" t="s">
        <v>141</v>
      </c>
      <c r="B22" s="47">
        <v>0.11900000000000001</v>
      </c>
      <c r="C22" s="47">
        <v>0.11900000000000001</v>
      </c>
    </row>
    <row r="23" spans="1:3" hidden="1" x14ac:dyDescent="0.25">
      <c r="A23" s="48" t="s">
        <v>137</v>
      </c>
      <c r="B23" s="9">
        <v>0.18</v>
      </c>
      <c r="C23" s="9">
        <v>0.18</v>
      </c>
    </row>
    <row r="24" spans="1:3" hidden="1" x14ac:dyDescent="0.25">
      <c r="A24" s="8" t="s">
        <v>45</v>
      </c>
      <c r="B24" s="47">
        <v>14.549628999999999</v>
      </c>
      <c r="C24" s="47">
        <v>14.549628999999999</v>
      </c>
    </row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spans="1:3" hidden="1" x14ac:dyDescent="0.25"/>
    <row r="34" spans="1:3" hidden="1" x14ac:dyDescent="0.25"/>
    <row r="35" spans="1:3" hidden="1" x14ac:dyDescent="0.25"/>
    <row r="36" spans="1:3" hidden="1" x14ac:dyDescent="0.25"/>
    <row r="37" spans="1:3" hidden="1" x14ac:dyDescent="0.25"/>
    <row r="41" spans="1:3" ht="18.75" x14ac:dyDescent="0.25">
      <c r="A41" s="16" t="s">
        <v>98</v>
      </c>
    </row>
    <row r="42" spans="1:3" x14ac:dyDescent="0.25">
      <c r="A42" s="7" t="s">
        <v>1</v>
      </c>
      <c r="B42" t="s">
        <v>97</v>
      </c>
    </row>
    <row r="44" spans="1:3" x14ac:dyDescent="0.25">
      <c r="A44" s="7" t="s">
        <v>47</v>
      </c>
      <c r="B44" s="7" t="s">
        <v>46</v>
      </c>
    </row>
    <row r="45" spans="1:3" x14ac:dyDescent="0.25">
      <c r="A45" s="7" t="s">
        <v>44</v>
      </c>
      <c r="B45" s="10">
        <v>2024</v>
      </c>
      <c r="C45" s="10" t="s">
        <v>45</v>
      </c>
    </row>
    <row r="46" spans="1:3" x14ac:dyDescent="0.25">
      <c r="A46" s="8" t="s">
        <v>138</v>
      </c>
      <c r="B46">
        <v>0.4</v>
      </c>
      <c r="C46">
        <v>0.4</v>
      </c>
    </row>
    <row r="47" spans="1:3" x14ac:dyDescent="0.25">
      <c r="A47" s="8" t="s">
        <v>139</v>
      </c>
      <c r="B47">
        <v>4.5</v>
      </c>
      <c r="C47">
        <v>4.5</v>
      </c>
    </row>
    <row r="48" spans="1:3" x14ac:dyDescent="0.25">
      <c r="A48" s="8" t="s">
        <v>140</v>
      </c>
      <c r="B48">
        <v>0.1</v>
      </c>
      <c r="C48">
        <v>0.1</v>
      </c>
    </row>
    <row r="49" spans="1:3" x14ac:dyDescent="0.25">
      <c r="A49" s="8" t="s">
        <v>45</v>
      </c>
      <c r="B49">
        <v>5</v>
      </c>
      <c r="C49">
        <v>5</v>
      </c>
    </row>
  </sheetData>
  <mergeCells count="3">
    <mergeCell ref="C3:D3"/>
    <mergeCell ref="A1:C1"/>
    <mergeCell ref="A2:C2"/>
  </mergeCells>
  <pageMargins left="0.25" right="0.25" top="0.75" bottom="0.75" header="0.3" footer="0.3"/>
  <pageSetup paperSize="9" scale="8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ISPOP data</vt:lpstr>
      <vt:lpstr>Faktury a listky</vt:lpstr>
      <vt:lpstr>ISPOP Odberatelia odpadu</vt:lpstr>
      <vt:lpstr>Analyza ISPOP</vt:lpstr>
      <vt:lpstr>Analyza faktury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Váš</dc:creator>
  <cp:lastModifiedBy>Váš Adam  | AG TRANSPORT, s.r.o.</cp:lastModifiedBy>
  <cp:lastPrinted>2025-02-24T16:21:00Z</cp:lastPrinted>
  <dcterms:created xsi:type="dcterms:W3CDTF">2015-06-05T18:19:34Z</dcterms:created>
  <dcterms:modified xsi:type="dcterms:W3CDTF">2025-02-24T16:21:08Z</dcterms:modified>
</cp:coreProperties>
</file>